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20" tabRatio="772" activeTab="4"/>
  </bookViews>
  <sheets>
    <sheet name="Титульный лист" sheetId="1" r:id="rId1"/>
    <sheet name="ч.1.раздел 1 О 1 стр" sheetId="2" r:id="rId2"/>
    <sheet name="ч.1 раздел 1 О 2 стр" sheetId="3" r:id="rId3"/>
    <sheet name="Ч.1. Раздел 2 НО 1 стр" sheetId="4" r:id="rId4"/>
    <sheet name="Ч.1. Раздел 2 НО 2 стр" sheetId="5" r:id="rId5"/>
    <sheet name="ч.2 раздел 1работы" sheetId="6" r:id="rId6"/>
    <sheet name="Ч.3." sheetId="7" r:id="rId7"/>
  </sheets>
  <definedNames>
    <definedName name="_xlnm.Print_Area" localSheetId="0">'Титульный лист'!$A$1:$O$26</definedName>
    <definedName name="_xlnm.Print_Area" localSheetId="2">'ч.1 раздел 1 О 2 стр'!$A$1:$R$83</definedName>
    <definedName name="_xlnm.Print_Area" localSheetId="4">'Ч.1. Раздел 2 НО 2 стр'!$A$1:$R$47</definedName>
    <definedName name="_xlnm.Print_Area" localSheetId="5">'ч.2 раздел 1работы'!$A$1:$Q$157</definedName>
  </definedNames>
  <calcPr fullCalcOnLoad="1"/>
</workbook>
</file>

<file path=xl/sharedStrings.xml><?xml version="1.0" encoding="utf-8"?>
<sst xmlns="http://schemas.openxmlformats.org/spreadsheetml/2006/main" count="1088" uniqueCount="285">
  <si>
    <t>Наименование муниципального учреждения:</t>
  </si>
  <si>
    <t>Коды</t>
  </si>
  <si>
    <t>Форма по</t>
  </si>
  <si>
    <t>ОКУД</t>
  </si>
  <si>
    <t xml:space="preserve">Дата </t>
  </si>
  <si>
    <t>по</t>
  </si>
  <si>
    <t>сводному</t>
  </si>
  <si>
    <t>реестру</t>
  </si>
  <si>
    <t>по ОКВЭД</t>
  </si>
  <si>
    <t>1. Наименование муниципальной услуги:</t>
  </si>
  <si>
    <t>3. Показатели, характеризующие объем  и (или) качество муниципальной услуги:</t>
  </si>
  <si>
    <t>3.1. Показатели, характеризующие качество муниципальной услуги:</t>
  </si>
  <si>
    <t>Уникальный номер</t>
  </si>
  <si>
    <t xml:space="preserve">по перечню услуг </t>
  </si>
  <si>
    <t>код</t>
  </si>
  <si>
    <t>Значение показателя качества муниципальной услуги</t>
  </si>
  <si>
    <t>Показатель качества муниципальной услуги</t>
  </si>
  <si>
    <t xml:space="preserve">Наименование показателя </t>
  </si>
  <si>
    <t>единица измерения по ОКЕИ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</si>
  <si>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</si>
  <si>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</si>
  <si>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</si>
  <si>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процент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</si>
  <si>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</si>
  <si>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Часть 1. Сведения об оказываемых муниципальных услугах.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</si>
  <si>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</si>
  <si>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</si>
  <si>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</si>
  <si>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</t>
  </si>
  <si>
    <t>4. Нормативные правовые акты, устанавливающие размер платы (цену, тариф) либо порядок ее (его) установления</t>
  </si>
  <si>
    <t>Данная муниципальная услуга оказывается бесплатно</t>
  </si>
  <si>
    <t xml:space="preserve">Норматиный правовой акт </t>
  </si>
  <si>
    <t>Вид</t>
  </si>
  <si>
    <t xml:space="preserve">Принявший орган </t>
  </si>
  <si>
    <t>Номер</t>
  </si>
  <si>
    <t xml:space="preserve">Наименование </t>
  </si>
  <si>
    <t>Федеральный закон</t>
  </si>
  <si>
    <t>Государственная Дума Российской Федерации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</si>
  <si>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</si>
  <si>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</si>
  <si>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</si>
  <si>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Частота обновления информации</t>
  </si>
  <si>
    <t>Способ информирования</t>
  </si>
  <si>
    <t xml:space="preserve">Состав размещаемой информации </t>
  </si>
  <si>
    <t>Официальный сайт учреждения</t>
  </si>
  <si>
    <t>В соответствии с действующим законодательством</t>
  </si>
  <si>
    <t>По мере обновления информации, не реже 1 раза в неделю</t>
  </si>
  <si>
    <t>Информационные стенды учреждения</t>
  </si>
  <si>
    <t>По мере обновления информации, не реже 1 раза в год</t>
  </si>
  <si>
    <t xml:space="preserve">Родительские собрания </t>
  </si>
  <si>
    <t>В соответствии с годовым планом работы учреждения</t>
  </si>
  <si>
    <t>Не реже 1 раза в триместр</t>
  </si>
  <si>
    <t>5.1.2. Федеральный закон РФ от 06.10.2003 года № 131-ФЗ "Об общих принципах организации местного самоуправления в Российской Федерации"</t>
  </si>
  <si>
    <t>3.2. Показатели, характеризующие объем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</si>
  <si>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</si>
  <si>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муниицпального задания:</t>
  </si>
  <si>
    <t>Ликвидация учреждения; реорганизация учреждения; иные случаи, закрепленные в действующем законодательстве.</t>
  </si>
  <si>
    <t>2. Иная информация, необходимая для выполнения (контроля за выполнением) муниципального задания.</t>
  </si>
  <si>
    <t>Учреждение, не позднее 01 декабря текущего года предоставляет предварительный отчет об исполнении муниципального задания</t>
  </si>
  <si>
    <t xml:space="preserve">3. Порядок контроля за выполнением муниципального задания </t>
  </si>
  <si>
    <t xml:space="preserve">Форма контроля </t>
  </si>
  <si>
    <t xml:space="preserve">Периодичность </t>
  </si>
  <si>
    <t xml:space="preserve">Органы исполнительной власти , осуществляющие контроль за выполнением муниципального задания </t>
  </si>
  <si>
    <t xml:space="preserve">Выездная проверка </t>
  </si>
  <si>
    <t xml:space="preserve">В соответствии с планом </t>
  </si>
  <si>
    <t xml:space="preserve">Комитет финансов администрации МО "Всеволожский муниципальный район" Ленинградской области </t>
  </si>
  <si>
    <t xml:space="preserve">Камеральная проверка </t>
  </si>
  <si>
    <t>По мере поступления отчетности, не реже 2 раз в год</t>
  </si>
  <si>
    <t xml:space="preserve">4. Требования к отчетности о выполнении муниципального задания  </t>
  </si>
  <si>
    <t>4.2. Сроки представления отчетов о выполнении муниципального задания:</t>
  </si>
  <si>
    <r>
      <t>4.1. Периодичность представления отчетов о выполнении муниципального задания :</t>
    </r>
    <r>
      <rPr>
        <sz val="11"/>
        <color indexed="8"/>
        <rFont val="Times New Roman"/>
        <family val="1"/>
      </rPr>
      <t xml:space="preserve"> 1 раз в год</t>
    </r>
  </si>
  <si>
    <t>4.3. Иные требования к отчетности о выполнении муниципального задания:</t>
  </si>
  <si>
    <t>Отчет о выполнении муниципального задания подлежит опубликованию в течение 10 дней с момента утверждения, но не позднее 1 июня года, следующего за отчетным, на официальном сайте учреждения и сайте Российской Федерации www.bus.gov.ru</t>
  </si>
  <si>
    <t>Виды деятельности муниципального учреждения:</t>
  </si>
  <si>
    <t>Раздел 1</t>
  </si>
  <si>
    <t>Муниципальное задание № ___</t>
  </si>
  <si>
    <t xml:space="preserve">Муниципальное бюджетное учреждение </t>
  </si>
  <si>
    <t xml:space="preserve">Деятельность в области спорта </t>
  </si>
  <si>
    <t>Спортивная подготовка по олимпийским видам спорта</t>
  </si>
  <si>
    <t>Тренировочный этап (этап спортивной специализации)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</si>
  <si>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</si>
  <si>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 xml:space="preserve">Число лиц, прошедших спортивную подготовку на этапах спортивной подготовки </t>
  </si>
  <si>
    <t>О физической культуре и спорте в Российской Федерации</t>
  </si>
  <si>
    <t>329-ФЗ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</si>
  <si>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календарный график, правила приема в учреждение; информация о  коллективе учреждения; расписание занятий, кружков, секций</t>
  </si>
  <si>
    <t xml:space="preserve">Отдел физической культуры и спорта администрации МО "Всеволожский муниципальный район" Ленинградской области </t>
  </si>
  <si>
    <t>Отчет об исполнении муниципального задания утверждается руководителем учреждения и предоставляется в отдел физической культуры и спорта администрации МО "Всеволожский муниципальный район" Ленинградской области на согласование в срок до 01 апреля года, следующего за отчетным.</t>
  </si>
  <si>
    <t>Этап начальной подготовки</t>
  </si>
  <si>
    <t>Раздел 2</t>
  </si>
  <si>
    <t>1. Наименование муниципальной работы:</t>
  </si>
  <si>
    <t>3. Показатели, характеризующие объем  и (или) качество муниципальной работы:</t>
  </si>
  <si>
    <t>3.1. Показатели, характеризующие качество муниципальной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</si>
  <si>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</si>
  <si>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</si>
  <si>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(наимено- вание показателя)</t>
  </si>
  <si>
    <t>3.2. Показатели, характеризующие объем работы:</t>
  </si>
  <si>
    <t>Значение показателя качества работы</t>
  </si>
  <si>
    <t>по перечню услуг  и работ</t>
  </si>
  <si>
    <t xml:space="preserve">считается выполненным (процентов)   </t>
  </si>
  <si>
    <t xml:space="preserve">Допустимые (возможные) отклонения от установленных показателей качества работы, в пределах которых муниципальное задание </t>
  </si>
  <si>
    <t>Показатель качества  работы</t>
  </si>
  <si>
    <t>Описание работы</t>
  </si>
  <si>
    <t>штука</t>
  </si>
  <si>
    <t>Количество  мероприятий</t>
  </si>
  <si>
    <t>Раздел 3</t>
  </si>
  <si>
    <t xml:space="preserve">Организация и проведение официальных физкультурных (физкультурно-оздоровительных) мероприятий </t>
  </si>
  <si>
    <t>Раздел 4</t>
  </si>
  <si>
    <t xml:space="preserve">Организация и проведение официальных спортивных мероприятий </t>
  </si>
  <si>
    <t>"Всеволожская спортивная школа Олимпийского резерва" муниципального образования «Всеволожский муниципальный район» Ленинградской области</t>
  </si>
  <si>
    <t>Футбол</t>
  </si>
  <si>
    <t>Хоккей</t>
  </si>
  <si>
    <t>Дзюдо</t>
  </si>
  <si>
    <t>Тхэквондо</t>
  </si>
  <si>
    <t>Этап совершенствования спортивного мастерства</t>
  </si>
  <si>
    <t>Волейбол</t>
  </si>
  <si>
    <t>Настольный теннис</t>
  </si>
  <si>
    <t>Лыжные гонки</t>
  </si>
  <si>
    <t>Плавание</t>
  </si>
  <si>
    <t>Биатлон</t>
  </si>
  <si>
    <t>Гольф</t>
  </si>
  <si>
    <t>Спортивная борьба</t>
  </si>
  <si>
    <t>Художественная гимнастика</t>
  </si>
  <si>
    <t>Спортивная аэробика</t>
  </si>
  <si>
    <t>Бокс</t>
  </si>
  <si>
    <t>Гребной слалом</t>
  </si>
  <si>
    <t>Спортивная подготовка по неолимпийским видам спорта</t>
  </si>
  <si>
    <t>Спортивное ориентирование</t>
  </si>
  <si>
    <t>Самбо</t>
  </si>
  <si>
    <t>Этап высшего спортивного мастерства</t>
  </si>
  <si>
    <t>Этап высшего  спортивного мастерства</t>
  </si>
  <si>
    <t>Обеспечение доступа к объектам спорта</t>
  </si>
  <si>
    <t>Раздел 5</t>
  </si>
  <si>
    <t>5.1.1. Федеральный закон от 04.12.2007 №329-Ф3 О физической культуре и спорте в Российской Федерации</t>
  </si>
  <si>
    <t xml:space="preserve">5.1.7. Приказ Минспорта России от 30 октября 2015 г. N 999 "Об утверждении требований к обеспечению подготовки спортивного резерва для спортивных сборных команд Российской Федерации"
</t>
  </si>
  <si>
    <t xml:space="preserve">5.1.8.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</si>
  <si>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>2. Категория потребителей муниципальной услуги : физические лица</t>
  </si>
  <si>
    <t>2. Категория потребителей муниципальной работы : в интересах общества</t>
  </si>
  <si>
    <t>Баскетбол</t>
  </si>
  <si>
    <t>Пауэрлифтинг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</si>
  <si>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</si>
  <si>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тренировочном этапе (этапе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</si>
  <si>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спортивного мастерства</t>
  </si>
  <si>
    <t>Фигурное катание на коньках</t>
  </si>
  <si>
    <t xml:space="preserve">Тренировочный этап (этап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</si>
  <si>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совершенствования спортивного мастерства</t>
  </si>
  <si>
    <t>Хоккей на траве</t>
  </si>
  <si>
    <t xml:space="preserve">5.1.20. Приказ Минспорта России от 30 октября 2015 г. N 999 "Об утверждении требований к обеспечению подготовки спортивного резерва для спортивных сборных команд Российской Федерации"
</t>
  </si>
  <si>
    <t xml:space="preserve">5.1.21.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</si>
  <si>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>Наличие обоснованных жалоб</t>
  </si>
  <si>
    <t xml:space="preserve">единица    </t>
  </si>
  <si>
    <t xml:space="preserve">Единица  </t>
  </si>
  <si>
    <t>Раздел 6</t>
  </si>
  <si>
    <t xml:space="preserve">Обеспечение участия лиц, проходящих спортивную подготовку,  в спортивных  соревнованиях </t>
  </si>
  <si>
    <t>очно</t>
  </si>
  <si>
    <t xml:space="preserve">Обеспечение участия в официальных физкультурных (физкультурно-оздоровительных) мероприятиях </t>
  </si>
  <si>
    <t>_____ наименоване показателя</t>
  </si>
  <si>
    <r>
      <rPr>
        <u val="single"/>
        <sz val="9"/>
        <color indexed="8"/>
        <rFont val="Times New Roman"/>
        <family val="1"/>
      </rPr>
      <t xml:space="preserve">Спортивная подготовка по 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</si>
  <si>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r>
      <rPr>
        <u val="single"/>
        <sz val="9"/>
        <color indexed="8"/>
        <rFont val="Times New Roman"/>
        <family val="1"/>
      </rPr>
      <t xml:space="preserve">Этапы спортивной подготовки  </t>
    </r>
    <r>
      <rPr>
        <sz val="9"/>
        <color indexed="8"/>
        <rFont val="Times New Roman"/>
        <family val="1"/>
      </rPr>
      <t>наименование показателя</t>
    </r>
  </si>
  <si>
    <t xml:space="preserve">    наимено вание</t>
  </si>
  <si>
    <t>наименование</t>
  </si>
  <si>
    <r>
      <rPr>
        <u val="single"/>
        <sz val="9"/>
        <color indexed="8"/>
        <rFont val="Times New Roman"/>
        <family val="1"/>
      </rPr>
      <t xml:space="preserve">Спортивная подготовка по неолимпийским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</si>
  <si>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t>на 2018 год и плановый период 2019 и 2020 годов</t>
  </si>
  <si>
    <r>
      <t xml:space="preserve">5. Иные показатели, связанные с выполнением муниципального задания : </t>
    </r>
    <r>
      <rPr>
        <sz val="11"/>
        <color indexed="8"/>
        <rFont val="Times New Roman"/>
        <family val="1"/>
      </rPr>
      <t>нет</t>
    </r>
  </si>
  <si>
    <t>00100777</t>
  </si>
  <si>
    <t>55.001.0</t>
  </si>
  <si>
    <t>55.002.0</t>
  </si>
  <si>
    <t>931900О.99.0.БВ27АА11006</t>
  </si>
  <si>
    <t>931900О.99.0.БВ27АА12006</t>
  </si>
  <si>
    <t>931900О.99.0.БВ27АА13006</t>
  </si>
  <si>
    <t>931900О.99.0.БВ27АА16006</t>
  </si>
  <si>
    <t>931900О.99.0.БВ27АА17006</t>
  </si>
  <si>
    <t>931900О.99.0.БВ27АА26006</t>
  </si>
  <si>
    <t>931900О.99.0.БВ27АА27006</t>
  </si>
  <si>
    <t>931900О.99.0.БВ27АА56006</t>
  </si>
  <si>
    <t>931900О.99.0.БВ27АА57006</t>
  </si>
  <si>
    <t>931900О.99.0.БВ27АА66006</t>
  </si>
  <si>
    <t>931900О.99.0.БВ27АА67006</t>
  </si>
  <si>
    <t>931900О.99.0.БВ27АА81006</t>
  </si>
  <si>
    <t>931900О.99.0.БВ27АА82006</t>
  </si>
  <si>
    <t>931900О.99.0.БВ27АА86006</t>
  </si>
  <si>
    <t>931900О.99.0.БВ27АА87006</t>
  </si>
  <si>
    <t>931900О.99.0.БВ27АБ16006</t>
  </si>
  <si>
    <t>931900О.99.0.БВ27АБ17006</t>
  </si>
  <si>
    <t>931900О.99.0.БВ27АБ21006</t>
  </si>
  <si>
    <t>931900О.99.0.БВ27АБ22006</t>
  </si>
  <si>
    <t>931900О.99.0.БВ27АБ31006</t>
  </si>
  <si>
    <t>931900О.99.0.БВ27АБ81006</t>
  </si>
  <si>
    <t>931900О.99.0.БВ27АБ82006</t>
  </si>
  <si>
    <t>931900О.99.0.БВ27АБ83006</t>
  </si>
  <si>
    <t>931900О.99.0.БВ27АВ11006</t>
  </si>
  <si>
    <t>931900О.99.0.БВ27АВ12006</t>
  </si>
  <si>
    <t>931900О.99.0.БВ27АВ13006</t>
  </si>
  <si>
    <t>931900О.99.0.БВ27АВ14006</t>
  </si>
  <si>
    <t xml:space="preserve">931900О.99.0.БВ27АВ26006
</t>
  </si>
  <si>
    <t xml:space="preserve">931900О.99.0.БВ27АВ27006
</t>
  </si>
  <si>
    <t>931900О.99.0.БВ27АВ36006</t>
  </si>
  <si>
    <t>931900О.99.0.БВ27АВ37006</t>
  </si>
  <si>
    <t>931900О.99.0.БВ27АВ41006</t>
  </si>
  <si>
    <t>931900О.99.0.БВ27АВ42006</t>
  </si>
  <si>
    <t xml:space="preserve">931900О.99.0.БВ27АВ46006
</t>
  </si>
  <si>
    <t>931900О.99.0.БВ27АВ52006</t>
  </si>
  <si>
    <t>931900О.99.0.БВ27АВ51006</t>
  </si>
  <si>
    <t xml:space="preserve">931900О.99.0.БВ27АВ28006
</t>
  </si>
  <si>
    <t>931900О.99.0.БВ28АБ65000</t>
  </si>
  <si>
    <t>931900О.99.0.БВ28АБ66000</t>
  </si>
  <si>
    <t>931900О.99.0.БВ28АВ30000</t>
  </si>
  <si>
    <t>931900О.99.0.БВ28АВ31000</t>
  </si>
  <si>
    <t>931900О.99.0.БВ28АВ80000</t>
  </si>
  <si>
    <t>931900О.99.0.БВ28АВ81000</t>
  </si>
  <si>
    <t>931900О.99.0.БВ28АВ85000</t>
  </si>
  <si>
    <t>931900О.99.0.БВ28АВ86000</t>
  </si>
  <si>
    <t>931900О.99.0.БВ28АВ87000</t>
  </si>
  <si>
    <t>Значение показателя объема работы</t>
  </si>
  <si>
    <t>Показатель объема муниципальной работы</t>
  </si>
  <si>
    <t>Проведение занятий физкультурно-оздоровительной направленности по месту проживания граждан</t>
  </si>
  <si>
    <t>2018 год (очередной финансовый год)</t>
  </si>
  <si>
    <t>2019 год    (1-й год планового периода)</t>
  </si>
  <si>
    <t>2020 год    (2-й год планового периода)</t>
  </si>
  <si>
    <t>2020 год     (2-й год планового периода)</t>
  </si>
  <si>
    <t>Организация и проведение официальных спортивных мероприятий     Межмуниципальные</t>
  </si>
  <si>
    <t>Организация и проведение официальных спортивных мероприятий     Муниципальные</t>
  </si>
  <si>
    <t>Обеспечение участия лиц, проходящих спортивную подготовку в спортивных соревнованиях                            Муниципальные</t>
  </si>
  <si>
    <t xml:space="preserve">Обеспечение участия лиц, проходящих спортивную подготовку в спортивных соревнованиях                                       Межмуниципальные
</t>
  </si>
  <si>
    <t>Обеспечение участия лиц, проходящих спортивную подготовку в спортивных соревнованиях                         Региональные</t>
  </si>
  <si>
    <t xml:space="preserve">Обеспечение участия лиц, проходящих спортивную подготовку в спортивных соревнованиях                                       Всевроссийские
</t>
  </si>
  <si>
    <t xml:space="preserve">Обеспечение участия в официальных физкультурных (физкультурно-оздоровительных) мероприятиях Муниципальные
</t>
  </si>
  <si>
    <t xml:space="preserve">Обеспечение участия в официальных физкультурных (физкультурно-оздоровительных) мероприятиях Межмуниципальные
</t>
  </si>
  <si>
    <t xml:space="preserve">Обеспечение участия в официальных физкультурных (физкультурно-оздоровительных) мероприятиях Регональные
</t>
  </si>
  <si>
    <t>2,4,8</t>
  </si>
  <si>
    <t>2,4,4</t>
  </si>
  <si>
    <t>2,4,3</t>
  </si>
  <si>
    <t>2,4,11</t>
  </si>
  <si>
    <t>Часть 2. Сведения о выполняемых работах.</t>
  </si>
  <si>
    <t>2,4,1</t>
  </si>
  <si>
    <t>93.11</t>
  </si>
  <si>
    <t>Проведение занятий физкультурно-спортивной направленности по месту проживания гражда на территории муниципального образования</t>
  </si>
  <si>
    <t>Отклонения достигнутых результатов от запланированного плана мероприятий</t>
  </si>
  <si>
    <t xml:space="preserve">Проведение занятий физкультурно-спортивной направленности по месту проживания граждан на территории муниципального образования </t>
  </si>
  <si>
    <t>количество занятий</t>
  </si>
  <si>
    <t xml:space="preserve">  наименование</t>
  </si>
  <si>
    <t>Организация и проведение официальных физкультурных (физкультурно-оздоровительных) мероприятий   Муниципальные</t>
  </si>
  <si>
    <t>Количество  мероприятий (занятий)</t>
  </si>
  <si>
    <t>Организация и проведение официальных физкультурных (физкультурно-оздоровительных) мероприятий   Межмуниципальные</t>
  </si>
  <si>
    <t>Количество  мероприятий           (занятий)</t>
  </si>
  <si>
    <t xml:space="preserve"> наименование</t>
  </si>
  <si>
    <t xml:space="preserve">Количество отрицательных отзывов о мероприятии </t>
  </si>
  <si>
    <t>единица</t>
  </si>
  <si>
    <t>Количество отрицательных отзывов</t>
  </si>
  <si>
    <t xml:space="preserve">Допустимые (возможные) отклонения от установленных показателей качества работы, в пределах которых муниципальное  </t>
  </si>
  <si>
    <t xml:space="preserve">задание считается выполненным (процентов)    </t>
  </si>
  <si>
    <t>Количество часов, часов\год</t>
  </si>
  <si>
    <t xml:space="preserve">задание считается выполненным (процентов)   </t>
  </si>
  <si>
    <t xml:space="preserve">сред 2018 </t>
  </si>
  <si>
    <t>ЧЕЛ</t>
  </si>
  <si>
    <t>МЕРОПРИЯ</t>
  </si>
  <si>
    <t>ОЛ</t>
  </si>
  <si>
    <t>НОЛ</t>
  </si>
  <si>
    <t>РАБОТЫ</t>
  </si>
  <si>
    <t xml:space="preserve">Вид муниципального учреждения:  Муниципальное бюджетное   учреждение                              </t>
  </si>
  <si>
    <t>3.4.9</t>
  </si>
  <si>
    <t>5.1.3. Приказ Министерства спорта Российской Федерации от 10 апреля 2013 г. N 114 "Об утверждении Федерального стандарта спортивной подготовки по
              виду спорта баскетбол"</t>
  </si>
  <si>
    <t>5.1.4. Приказ Министерства спорта Российской Федерации от 30 августа 2013 г. N 686 "Об утверждении Федерального стандарта спортивной подготовки по
              виду спорта биатлон"</t>
  </si>
  <si>
    <t>5.1.5. Приказ Министерства спорта Российской Федерации от 20 марта 2013 г. N 123 "Об утверждении Федерального стандарта спортивной подготовки по
              виду спорта бокс"</t>
  </si>
  <si>
    <t>5.1.6. Приказ Министерства спорта Российской Федерации от 30 августа 2013 г. N 680 "Об утверждении Федерального стандарта спортивной подготовки по
              виду спорта волейбол"</t>
  </si>
  <si>
    <t>5.1.7. Приказ Министерства спорта Российской Федерации от 30 декабря 2014 г. N 1104 "Об утверждении Федерального стандарта спортивной подготовки по
              виду спорта гольф"</t>
  </si>
  <si>
    <t>5.1.8. Приказ Министерства спорта Российской Федерации от 30 августа 2013 г. N 699 "Об утверждении Федерального стандарта спортивной подготовки по
              виду спорта гребной слалом"</t>
  </si>
  <si>
    <t>5.1.9. Приказ Министерства спорта Российской Федерации от 19 сентября 2012 г. N 231 "Об утверждении Федерального стандарта спортивной подготовки по
              виду спорта дзюдо"</t>
  </si>
  <si>
    <t>5.1.10. Приказ Министерства спорта Российской Федерации от 14 марта 2013 г. N 111 "Об утверждении Федерального стандарта спортивной подготовки по
              виду спорта лыжные гонки"</t>
  </si>
  <si>
    <t>5.1.11. Приказ Министерства спорта Российской Федерации от 18 июня 2013 г. N 399 "Об утверждении Федерального стандарта спортивной подготовки по
              виду спорта настольный теннис"</t>
  </si>
  <si>
    <t>5.1.12. Приказ Министерства спорта Российской Федерации от 03 апреля 2013 г. N 164 "Об утверждении Федерального стандарта спортивной подготовки по
              виду спорта плавание"</t>
  </si>
  <si>
    <t>5.1.13. Приказ Министерства спорта Российской Федерации от 27 марта 2013 г. N 143 "Об утверждении Федерального стандарта спортивной подготовки по вмду спорта спортивная борьба"</t>
  </si>
  <si>
    <t>5.1.14. Приказ Министерства спорта Российской Федерации от 18 февраля 2013 г. N 62 "Об утверждении Федерального стандарта спортивной подготовки по
              виду спорта тхэквондо"</t>
  </si>
  <si>
    <t>5.1.15. Приказ Министерства спорта Российской Федерации от 27 марта 2013 г. N 147 "Об утверждении Федерального стандарта спортивной подготовки по  виду спорта футбол"</t>
  </si>
  <si>
    <t>5.1.16. Приказ Министерства спорта Российской Федерации от 27 марта 2013 г. N 149 "Об утверждении Федерального стандарта спортивной подготовки по
              виду спорта хоккей"</t>
  </si>
  <si>
    <t>5.1.17. Приказ Министерства спорта Российской Федерации от 05 февраля 2013 г. N 40 "Об утверждении Федерального стандарта спортивной подготовки по
              виду спорта художественная гимнастика"</t>
  </si>
  <si>
    <t>5.1.18. Приказ Министерства спорта Российской Федерации от 30 августа 2013 г. N 688 "Об утверждении Федерального стандарта спортивной подготовки по
              виду спорта фигурное катание на коньках"</t>
  </si>
  <si>
    <t xml:space="preserve">5.1.19. Приказ Министерства спорта Российской Федерации от 02 апреля 2013 г. № 161 "Об утверждении Федерального стандарта спортивной подготовки по
              виду спорта хоккей на траве" </t>
  </si>
  <si>
    <t>5.1.3. Приказ Министерства спорта Российской Федерации от 12 октября 2015 г. N 932 "Об утверждении Федерального стандарта спортивной подготовки по
              виду спорта самбо"</t>
  </si>
  <si>
    <t>5.1.4. Приказ Министерства спорта Российской Федерации от 30 декабря 2016 г. N 1364 "Об утверждении Федерального стандарта спортивной подготовки по
              виду спорта спортивная аэробика"</t>
  </si>
  <si>
    <t>5.1.5. Приказ Министерства спорта Российской Федерации от 20 ноября 2014 г. N 930 "Об утверждении Федерального стандарта спортивной подготовки по
              виду спорта спортивное ориентирование"</t>
  </si>
  <si>
    <t>5.1.6. Приказ Министерства спорта Российской Федерации от 07 декабря 2015 г. N 1121 "Об утверждении Федерального стандарта спортивной подготовки по
              виду спорта пауэрлифтинг"</t>
  </si>
  <si>
    <t xml:space="preserve">                 администрации </t>
  </si>
  <si>
    <t xml:space="preserve">                 к постановлению</t>
  </si>
  <si>
    <t xml:space="preserve">                 Приложение</t>
  </si>
  <si>
    <t xml:space="preserve">                от  _____________ № 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</si>
</sst>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6"/>
      <color indexed="8"/>
      <name val="Arial Narrow"/>
      <family val="2"/>
    </font>
    <font>
      <u val="single"/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8" fillId="0" borderId="11" xfId="43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44" fontId="8" fillId="0" borderId="12" xfId="43" applyFont="1" applyBorder="1" applyAlignment="1">
      <alignment horizontal="center" vertical="center" wrapText="1"/>
    </xf>
    <xf numFmtId="44" fontId="8" fillId="0" borderId="0" xfId="4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54" fillId="0" borderId="0" xfId="0" applyFont="1" applyAlignment="1">
      <alignment vertical="top" wrapText="1"/>
    </xf>
    <xf numFmtId="14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11" fillId="0" borderId="11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/>
    </xf>
    <xf numFmtId="1" fontId="11" fillId="0" borderId="15" xfId="0" applyNumberFormat="1" applyFont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top" wrapText="1"/>
    </xf>
    <xf numFmtId="1" fontId="11" fillId="0" borderId="19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90" zoomScaleNormal="75" zoomScaleSheetLayoutView="90" zoomScalePageLayoutView="0" workbookViewId="0" topLeftCell="A1">
      <selection activeCell="K8" sqref="K8:O8"/>
    </sheetView>
  </sheetViews>
  <sheetFormatPr defaultColWidth="9.140625" defaultRowHeight="15"/>
  <cols>
    <col min="1" max="10" width="9.140625" style="9" customWidth="1"/>
    <col min="11" max="12" width="5.8515625" style="9" customWidth="1"/>
    <col min="13" max="13" width="5.140625" style="9" customWidth="1"/>
    <col min="14" max="14" width="14.7109375" style="9" customWidth="1"/>
    <col min="15" max="15" width="18.421875" style="9" customWidth="1"/>
    <col min="16" max="16384" width="9.140625" style="9" customWidth="1"/>
  </cols>
  <sheetData>
    <row r="1" spans="1:15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E2" s="8"/>
      <c r="F2" s="8"/>
      <c r="G2" s="8"/>
      <c r="H2" s="8"/>
      <c r="I2" s="8"/>
      <c r="J2" s="8"/>
      <c r="K2" s="108" t="s">
        <v>283</v>
      </c>
      <c r="L2" s="108"/>
      <c r="M2" s="108"/>
      <c r="N2" s="108"/>
      <c r="O2" s="108"/>
    </row>
    <row r="3" spans="1:15" ht="18.75">
      <c r="A3" s="8"/>
      <c r="B3" s="8"/>
      <c r="C3" s="8"/>
      <c r="D3" s="8"/>
      <c r="E3" s="8"/>
      <c r="F3" s="8"/>
      <c r="G3" s="8"/>
      <c r="H3" s="8"/>
      <c r="I3" s="8"/>
      <c r="J3" s="8"/>
      <c r="K3" s="108" t="s">
        <v>282</v>
      </c>
      <c r="L3" s="108"/>
      <c r="M3" s="108"/>
      <c r="N3" s="108"/>
      <c r="O3" s="108"/>
    </row>
    <row r="4" spans="1:15" ht="18.75">
      <c r="A4" s="8"/>
      <c r="B4" s="8"/>
      <c r="C4" s="8"/>
      <c r="D4" s="8"/>
      <c r="E4" s="8"/>
      <c r="F4" s="8"/>
      <c r="G4" s="8"/>
      <c r="H4" s="8"/>
      <c r="I4" s="8"/>
      <c r="J4" s="8"/>
      <c r="K4" s="108" t="s">
        <v>281</v>
      </c>
      <c r="L4" s="108"/>
      <c r="M4" s="108"/>
      <c r="N4" s="108"/>
      <c r="O4" s="108"/>
    </row>
    <row r="5" spans="1:15" ht="18.75">
      <c r="A5" s="8"/>
      <c r="B5" s="8"/>
      <c r="C5" s="8"/>
      <c r="D5" s="8"/>
      <c r="E5" s="8"/>
      <c r="F5" s="8"/>
      <c r="G5" s="8"/>
      <c r="H5" s="8"/>
      <c r="I5" s="8"/>
      <c r="J5" s="8"/>
      <c r="K5" s="108" t="s">
        <v>284</v>
      </c>
      <c r="L5" s="108"/>
      <c r="M5" s="108"/>
      <c r="N5" s="108"/>
      <c r="O5" s="108"/>
    </row>
    <row r="6" spans="1:15" ht="15.75">
      <c r="A6" s="8"/>
      <c r="B6" s="8"/>
      <c r="C6" s="8"/>
      <c r="D6" s="8"/>
      <c r="E6" s="8"/>
      <c r="F6" s="8"/>
      <c r="G6" s="8"/>
      <c r="H6" s="8"/>
      <c r="I6" s="8"/>
      <c r="J6" s="103"/>
      <c r="K6" s="103"/>
      <c r="L6" s="103"/>
      <c r="M6" s="103"/>
      <c r="N6" s="103"/>
      <c r="O6" s="103"/>
    </row>
    <row r="7" spans="1:15" ht="15.75">
      <c r="A7" s="8"/>
      <c r="B7" s="8"/>
      <c r="C7" s="8"/>
      <c r="D7" s="8"/>
      <c r="E7" s="8"/>
      <c r="F7" s="8"/>
      <c r="G7" s="8"/>
      <c r="H7" s="8"/>
      <c r="I7" s="8"/>
      <c r="J7" s="8"/>
      <c r="K7" s="11"/>
      <c r="L7" s="11"/>
      <c r="M7" s="11"/>
      <c r="N7" s="99"/>
      <c r="O7" s="99"/>
    </row>
    <row r="8" spans="1:15" ht="15.75">
      <c r="A8" s="8"/>
      <c r="B8" s="8"/>
      <c r="C8" s="8"/>
      <c r="D8" s="8"/>
      <c r="E8" s="8"/>
      <c r="F8" s="8"/>
      <c r="G8" s="8"/>
      <c r="H8" s="8"/>
      <c r="I8" s="8"/>
      <c r="J8" s="8"/>
      <c r="K8" s="103"/>
      <c r="L8" s="103"/>
      <c r="M8" s="103"/>
      <c r="N8" s="103"/>
      <c r="O8" s="103"/>
    </row>
    <row r="9" spans="1:15" ht="15.75">
      <c r="A9" s="8"/>
      <c r="B9" s="8"/>
      <c r="C9" s="8"/>
      <c r="D9" s="8"/>
      <c r="E9" s="8"/>
      <c r="F9" s="8"/>
      <c r="G9" s="8"/>
      <c r="H9" s="8"/>
      <c r="I9" s="8"/>
      <c r="J9" s="8"/>
      <c r="K9" s="12"/>
      <c r="L9" s="12"/>
      <c r="M9" s="8"/>
      <c r="N9" s="10"/>
      <c r="O9" s="10"/>
    </row>
    <row r="10" spans="1:15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105"/>
      <c r="L10" s="105"/>
      <c r="M10" s="105"/>
      <c r="N10" s="103"/>
      <c r="O10" s="103"/>
    </row>
    <row r="11" spans="1:15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  <c r="M11" s="11"/>
      <c r="N11" s="10"/>
      <c r="O11" s="10"/>
    </row>
    <row r="12" spans="1:15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.75">
      <c r="A13" s="104" t="s">
        <v>75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ht="15.75">
      <c r="A14" s="105" t="s">
        <v>161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3" t="s">
        <v>1</v>
      </c>
    </row>
    <row r="17" spans="1:15" ht="15.75">
      <c r="A17" s="98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8"/>
      <c r="N17" s="48" t="s">
        <v>2</v>
      </c>
      <c r="O17" s="106">
        <v>506001</v>
      </c>
    </row>
    <row r="18" spans="1:15" ht="15.75">
      <c r="A18" s="107" t="s">
        <v>76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8"/>
      <c r="N18" s="48" t="s">
        <v>3</v>
      </c>
      <c r="O18" s="106"/>
    </row>
    <row r="19" spans="1:15" s="15" customFormat="1" ht="34.5" customHeight="1">
      <c r="A19" s="100" t="s">
        <v>108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4"/>
      <c r="N19" s="61" t="s">
        <v>4</v>
      </c>
      <c r="O19" s="34">
        <v>43441</v>
      </c>
    </row>
    <row r="20" spans="1:15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8" t="s">
        <v>5</v>
      </c>
      <c r="O20" s="101" t="s">
        <v>163</v>
      </c>
    </row>
    <row r="21" spans="1:15" ht="15.75">
      <c r="A21" s="98" t="s">
        <v>73</v>
      </c>
      <c r="B21" s="98"/>
      <c r="C21" s="98"/>
      <c r="D21" s="98"/>
      <c r="E21" s="98"/>
      <c r="F21" s="98"/>
      <c r="G21" s="98"/>
      <c r="H21" s="98"/>
      <c r="I21" s="98"/>
      <c r="J21" s="8"/>
      <c r="K21" s="8"/>
      <c r="L21" s="8"/>
      <c r="M21" s="8"/>
      <c r="N21" s="48" t="s">
        <v>6</v>
      </c>
      <c r="O21" s="101"/>
    </row>
    <row r="22" spans="1:15" ht="15.75">
      <c r="A22" s="102" t="s">
        <v>77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8"/>
      <c r="N22" s="48" t="s">
        <v>7</v>
      </c>
      <c r="O22" s="101"/>
    </row>
    <row r="23" spans="1:15" ht="15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8"/>
      <c r="N23" s="48" t="s">
        <v>8</v>
      </c>
      <c r="O23" s="35" t="s">
        <v>234</v>
      </c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</row>
    <row r="25" spans="1:1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98" t="s">
        <v>258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8"/>
      <c r="N26" s="8"/>
      <c r="O26" s="8"/>
    </row>
    <row r="27" spans="1:15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20">
    <mergeCell ref="A14:O14"/>
    <mergeCell ref="A17:L17"/>
    <mergeCell ref="O17:O18"/>
    <mergeCell ref="A18:L18"/>
    <mergeCell ref="K2:O2"/>
    <mergeCell ref="K3:O3"/>
    <mergeCell ref="K4:O4"/>
    <mergeCell ref="K5:O5"/>
    <mergeCell ref="J6:O6"/>
    <mergeCell ref="K8:O8"/>
    <mergeCell ref="A26:L26"/>
    <mergeCell ref="N7:O7"/>
    <mergeCell ref="A19:L19"/>
    <mergeCell ref="O20:O22"/>
    <mergeCell ref="A22:L22"/>
    <mergeCell ref="A23:L23"/>
    <mergeCell ref="N10:O10"/>
    <mergeCell ref="A13:O13"/>
    <mergeCell ref="A21:I21"/>
    <mergeCell ref="K10:M10"/>
  </mergeCells>
  <printOptions/>
  <pageMargins left="0.2362204724409449" right="0.2362204724409449" top="1.1811023622047245" bottom="0.7480314960629921" header="0.31496062992125984" footer="0.31496062992125984"/>
  <pageSetup orientation="landscape" paperSize="9" r:id="rId2"/>
  <headerFooter scaleWithDoc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96" zoomScaleNormal="96" zoomScaleSheetLayoutView="96" workbookViewId="0" topLeftCell="A1">
      <selection activeCell="C16" sqref="C16"/>
    </sheetView>
  </sheetViews>
  <sheetFormatPr defaultColWidth="9.140625" defaultRowHeight="15"/>
  <cols>
    <col min="1" max="1" width="9.140625" style="36" customWidth="1"/>
    <col min="2" max="2" width="9.00390625" style="36" customWidth="1"/>
    <col min="3" max="3" width="12.00390625" style="28" customWidth="1"/>
    <col min="4" max="5" width="6.421875" style="36" customWidth="1"/>
    <col min="6" max="6" width="12.28125" style="36" customWidth="1"/>
    <col min="7" max="8" width="9.140625" style="36" customWidth="1"/>
    <col min="9" max="9" width="4.28125" style="36" customWidth="1"/>
    <col min="10" max="10" width="10.8515625" style="36" customWidth="1"/>
    <col min="11" max="11" width="9.140625" style="36" customWidth="1"/>
    <col min="12" max="12" width="7.140625" style="36" customWidth="1"/>
    <col min="13" max="14" width="9.7109375" style="36" customWidth="1"/>
    <col min="15" max="15" width="10.421875" style="36" customWidth="1"/>
    <col min="16" max="16384" width="9.140625" style="36" customWidth="1"/>
  </cols>
  <sheetData>
    <row r="1" spans="2:15" ht="15">
      <c r="B1" s="114" t="s">
        <v>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7:8" ht="15">
      <c r="G2" s="114" t="s">
        <v>74</v>
      </c>
      <c r="H2" s="114"/>
    </row>
    <row r="3" spans="2:11" ht="15">
      <c r="B3" s="110" t="s">
        <v>9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15" ht="1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5" t="s">
        <v>12</v>
      </c>
      <c r="M4" s="115"/>
      <c r="N4" s="116"/>
      <c r="O4" s="117" t="s">
        <v>164</v>
      </c>
    </row>
    <row r="5" spans="2:15" ht="15" customHeight="1">
      <c r="B5" s="110" t="s">
        <v>78</v>
      </c>
      <c r="C5" s="110"/>
      <c r="D5" s="110"/>
      <c r="E5" s="110"/>
      <c r="F5" s="110"/>
      <c r="G5" s="110"/>
      <c r="H5" s="110"/>
      <c r="I5" s="110"/>
      <c r="J5" s="110"/>
      <c r="K5" s="110"/>
      <c r="L5" s="115" t="s">
        <v>13</v>
      </c>
      <c r="M5" s="115"/>
      <c r="N5" s="116"/>
      <c r="O5" s="118"/>
    </row>
    <row r="6" spans="2:19" ht="15">
      <c r="B6" s="110" t="s">
        <v>135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S6" s="38"/>
    </row>
    <row r="7" spans="2:12" ht="15">
      <c r="B7" s="110" t="s">
        <v>10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15" customHeight="1">
      <c r="B8" s="110" t="s">
        <v>11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2:12" ht="12" customHeight="1">
      <c r="B9" s="28"/>
      <c r="D9" s="28"/>
      <c r="E9" s="28"/>
      <c r="F9" s="28"/>
      <c r="G9" s="28"/>
      <c r="H9" s="28"/>
      <c r="I9" s="28"/>
      <c r="J9" s="28"/>
      <c r="K9" s="28"/>
      <c r="L9" s="28"/>
    </row>
    <row r="10" spans="1:15" ht="30" customHeight="1">
      <c r="A10" s="111" t="s">
        <v>21</v>
      </c>
      <c r="B10" s="111"/>
      <c r="C10" s="111" t="s">
        <v>20</v>
      </c>
      <c r="D10" s="111"/>
      <c r="E10" s="111"/>
      <c r="F10" s="111" t="s">
        <v>19</v>
      </c>
      <c r="G10" s="111"/>
      <c r="H10" s="111" t="s">
        <v>16</v>
      </c>
      <c r="I10" s="111"/>
      <c r="J10" s="111"/>
      <c r="K10" s="111"/>
      <c r="L10" s="111"/>
      <c r="M10" s="111" t="s">
        <v>15</v>
      </c>
      <c r="N10" s="111"/>
      <c r="O10" s="111"/>
    </row>
    <row r="11" spans="1:15" ht="48" customHeight="1">
      <c r="A11" s="111"/>
      <c r="B11" s="111"/>
      <c r="C11" s="111"/>
      <c r="D11" s="111"/>
      <c r="E11" s="111"/>
      <c r="F11" s="111"/>
      <c r="G11" s="111"/>
      <c r="H11" s="112" t="s">
        <v>17</v>
      </c>
      <c r="I11" s="112"/>
      <c r="J11" s="112"/>
      <c r="K11" s="111" t="s">
        <v>18</v>
      </c>
      <c r="L11" s="111"/>
      <c r="M11" s="71" t="s">
        <v>215</v>
      </c>
      <c r="N11" s="71" t="s">
        <v>216</v>
      </c>
      <c r="O11" s="71" t="s">
        <v>217</v>
      </c>
    </row>
    <row r="12" spans="1:15" ht="76.5" customHeight="1">
      <c r="A12" s="111"/>
      <c r="B12" s="111"/>
      <c r="C12" s="66" t="s">
        <v>156</v>
      </c>
      <c r="D12" s="66" t="s">
        <v>155</v>
      </c>
      <c r="E12" s="66" t="s">
        <v>155</v>
      </c>
      <c r="F12" s="66" t="s">
        <v>157</v>
      </c>
      <c r="G12" s="66" t="s">
        <v>155</v>
      </c>
      <c r="H12" s="112"/>
      <c r="I12" s="112"/>
      <c r="J12" s="112"/>
      <c r="K12" s="23" t="s">
        <v>158</v>
      </c>
      <c r="L12" s="32" t="s">
        <v>14</v>
      </c>
      <c r="M12" s="70"/>
      <c r="N12" s="70"/>
      <c r="O12" s="70"/>
    </row>
    <row r="13" spans="1:15" s="37" customFormat="1" ht="15" customHeight="1">
      <c r="A13" s="119">
        <v>1</v>
      </c>
      <c r="B13" s="119"/>
      <c r="C13" s="40">
        <v>2</v>
      </c>
      <c r="D13" s="40">
        <v>3</v>
      </c>
      <c r="E13" s="40">
        <v>4</v>
      </c>
      <c r="F13" s="67">
        <v>5</v>
      </c>
      <c r="G13" s="67">
        <v>6</v>
      </c>
      <c r="H13" s="119">
        <v>7</v>
      </c>
      <c r="I13" s="119"/>
      <c r="J13" s="119"/>
      <c r="K13" s="40">
        <v>8</v>
      </c>
      <c r="L13" s="40">
        <v>9</v>
      </c>
      <c r="M13" s="40">
        <v>10</v>
      </c>
      <c r="N13" s="40">
        <v>11</v>
      </c>
      <c r="O13" s="40">
        <v>12</v>
      </c>
    </row>
    <row r="14" spans="1:18" s="43" customFormat="1" ht="104.25" customHeight="1">
      <c r="A14" s="120" t="s">
        <v>166</v>
      </c>
      <c r="B14" s="121"/>
      <c r="C14" s="63" t="s">
        <v>137</v>
      </c>
      <c r="D14" s="63"/>
      <c r="E14" s="63"/>
      <c r="F14" s="68" t="s">
        <v>87</v>
      </c>
      <c r="G14" s="68"/>
      <c r="H14" s="109" t="s">
        <v>139</v>
      </c>
      <c r="I14" s="109"/>
      <c r="J14" s="109"/>
      <c r="K14" s="32" t="s">
        <v>22</v>
      </c>
      <c r="L14" s="39">
        <v>744</v>
      </c>
      <c r="M14" s="41">
        <v>81</v>
      </c>
      <c r="N14" s="41">
        <v>82</v>
      </c>
      <c r="O14" s="41">
        <v>82</v>
      </c>
      <c r="P14" s="42"/>
      <c r="Q14" s="42"/>
      <c r="R14" s="42"/>
    </row>
    <row r="15" spans="1:18" s="43" customFormat="1" ht="96" customHeight="1">
      <c r="A15" s="120" t="s">
        <v>167</v>
      </c>
      <c r="B15" s="121"/>
      <c r="C15" s="63" t="s">
        <v>137</v>
      </c>
      <c r="D15" s="63"/>
      <c r="E15" s="63"/>
      <c r="F15" s="68" t="s">
        <v>79</v>
      </c>
      <c r="G15" s="68"/>
      <c r="H15" s="109" t="s">
        <v>140</v>
      </c>
      <c r="I15" s="109"/>
      <c r="J15" s="109"/>
      <c r="K15" s="32" t="s">
        <v>22</v>
      </c>
      <c r="L15" s="39">
        <v>744</v>
      </c>
      <c r="M15" s="41">
        <v>51</v>
      </c>
      <c r="N15" s="41">
        <v>52</v>
      </c>
      <c r="O15" s="41">
        <v>52</v>
      </c>
      <c r="P15" s="42"/>
      <c r="Q15" s="42"/>
      <c r="R15" s="42"/>
    </row>
    <row r="16" spans="1:18" s="43" customFormat="1" ht="96" customHeight="1">
      <c r="A16" s="120" t="s">
        <v>168</v>
      </c>
      <c r="B16" s="121"/>
      <c r="C16" s="63" t="s">
        <v>137</v>
      </c>
      <c r="D16" s="63"/>
      <c r="E16" s="63"/>
      <c r="F16" s="69" t="s">
        <v>113</v>
      </c>
      <c r="G16" s="69"/>
      <c r="H16" s="109" t="s">
        <v>144</v>
      </c>
      <c r="I16" s="109"/>
      <c r="J16" s="109"/>
      <c r="K16" s="32" t="s">
        <v>22</v>
      </c>
      <c r="L16" s="39">
        <v>744</v>
      </c>
      <c r="M16" s="41">
        <v>26</v>
      </c>
      <c r="N16" s="41">
        <v>27</v>
      </c>
      <c r="O16" s="41">
        <v>27</v>
      </c>
      <c r="P16" s="42"/>
      <c r="Q16" s="42"/>
      <c r="R16" s="42"/>
    </row>
    <row r="17" spans="1:18" s="43" customFormat="1" ht="96" customHeight="1">
      <c r="A17" s="120" t="s">
        <v>169</v>
      </c>
      <c r="B17" s="121"/>
      <c r="C17" s="62" t="s">
        <v>118</v>
      </c>
      <c r="D17" s="62"/>
      <c r="E17" s="62"/>
      <c r="F17" s="68" t="s">
        <v>87</v>
      </c>
      <c r="G17" s="68"/>
      <c r="H17" s="113" t="s">
        <v>80</v>
      </c>
      <c r="I17" s="113"/>
      <c r="J17" s="113"/>
      <c r="K17" s="32" t="s">
        <v>22</v>
      </c>
      <c r="L17" s="39">
        <v>744</v>
      </c>
      <c r="M17" s="41">
        <v>81</v>
      </c>
      <c r="N17" s="41">
        <v>82</v>
      </c>
      <c r="O17" s="41">
        <v>82</v>
      </c>
      <c r="P17" s="42"/>
      <c r="Q17" s="42"/>
      <c r="R17" s="42"/>
    </row>
    <row r="18" spans="1:18" s="43" customFormat="1" ht="96" customHeight="1">
      <c r="A18" s="120" t="s">
        <v>170</v>
      </c>
      <c r="B18" s="121"/>
      <c r="C18" s="62" t="s">
        <v>118</v>
      </c>
      <c r="D18" s="62"/>
      <c r="E18" s="62"/>
      <c r="F18" s="68" t="s">
        <v>79</v>
      </c>
      <c r="G18" s="68"/>
      <c r="H18" s="113" t="s">
        <v>80</v>
      </c>
      <c r="I18" s="113"/>
      <c r="J18" s="113"/>
      <c r="K18" s="32" t="s">
        <v>22</v>
      </c>
      <c r="L18" s="39">
        <v>744</v>
      </c>
      <c r="M18" s="41">
        <v>51</v>
      </c>
      <c r="N18" s="41">
        <v>52</v>
      </c>
      <c r="O18" s="41">
        <v>52</v>
      </c>
      <c r="P18" s="42"/>
      <c r="Q18" s="42"/>
      <c r="R18" s="42"/>
    </row>
    <row r="19" spans="1:18" s="43" customFormat="1" ht="96" customHeight="1">
      <c r="A19" s="120" t="s">
        <v>171</v>
      </c>
      <c r="B19" s="121"/>
      <c r="C19" s="62" t="s">
        <v>123</v>
      </c>
      <c r="D19" s="62"/>
      <c r="E19" s="62"/>
      <c r="F19" s="68" t="s">
        <v>87</v>
      </c>
      <c r="G19" s="68"/>
      <c r="H19" s="109" t="s">
        <v>139</v>
      </c>
      <c r="I19" s="109"/>
      <c r="J19" s="109"/>
      <c r="K19" s="32" t="s">
        <v>22</v>
      </c>
      <c r="L19" s="39">
        <v>744</v>
      </c>
      <c r="M19" s="41">
        <v>81</v>
      </c>
      <c r="N19" s="41">
        <v>82</v>
      </c>
      <c r="O19" s="41">
        <v>82</v>
      </c>
      <c r="P19" s="42"/>
      <c r="Q19" s="42"/>
      <c r="R19" s="42"/>
    </row>
    <row r="20" spans="1:18" s="43" customFormat="1" ht="96" customHeight="1">
      <c r="A20" s="120" t="s">
        <v>172</v>
      </c>
      <c r="B20" s="121"/>
      <c r="C20" s="62" t="s">
        <v>123</v>
      </c>
      <c r="D20" s="62"/>
      <c r="E20" s="62"/>
      <c r="F20" s="68" t="s">
        <v>79</v>
      </c>
      <c r="G20" s="68"/>
      <c r="H20" s="109" t="s">
        <v>140</v>
      </c>
      <c r="I20" s="109"/>
      <c r="J20" s="109"/>
      <c r="K20" s="32" t="s">
        <v>22</v>
      </c>
      <c r="L20" s="39">
        <v>744</v>
      </c>
      <c r="M20" s="41">
        <v>51</v>
      </c>
      <c r="N20" s="41">
        <v>52</v>
      </c>
      <c r="O20" s="41">
        <v>52</v>
      </c>
      <c r="P20" s="42"/>
      <c r="Q20" s="42"/>
      <c r="R20" s="42"/>
    </row>
    <row r="21" spans="1:18" s="43" customFormat="1" ht="96" customHeight="1">
      <c r="A21" s="120" t="s">
        <v>173</v>
      </c>
      <c r="B21" s="121"/>
      <c r="C21" s="62" t="s">
        <v>114</v>
      </c>
      <c r="D21" s="62"/>
      <c r="E21" s="62"/>
      <c r="F21" s="68" t="s">
        <v>87</v>
      </c>
      <c r="G21" s="68"/>
      <c r="H21" s="109" t="s">
        <v>139</v>
      </c>
      <c r="I21" s="109"/>
      <c r="J21" s="109"/>
      <c r="K21" s="32" t="s">
        <v>22</v>
      </c>
      <c r="L21" s="39">
        <v>744</v>
      </c>
      <c r="M21" s="41">
        <v>81</v>
      </c>
      <c r="N21" s="41">
        <v>82</v>
      </c>
      <c r="O21" s="41">
        <v>82</v>
      </c>
      <c r="P21" s="42"/>
      <c r="Q21" s="42"/>
      <c r="R21" s="42"/>
    </row>
    <row r="22" spans="1:18" s="43" customFormat="1" ht="96" customHeight="1">
      <c r="A22" s="120" t="s">
        <v>174</v>
      </c>
      <c r="B22" s="121"/>
      <c r="C22" s="62" t="s">
        <v>114</v>
      </c>
      <c r="D22" s="62"/>
      <c r="E22" s="62"/>
      <c r="F22" s="68" t="s">
        <v>79</v>
      </c>
      <c r="G22" s="68"/>
      <c r="H22" s="109" t="s">
        <v>140</v>
      </c>
      <c r="I22" s="109"/>
      <c r="J22" s="109"/>
      <c r="K22" s="32" t="s">
        <v>22</v>
      </c>
      <c r="L22" s="39">
        <v>744</v>
      </c>
      <c r="M22" s="41">
        <v>51</v>
      </c>
      <c r="N22" s="41">
        <v>52</v>
      </c>
      <c r="O22" s="41">
        <v>52</v>
      </c>
      <c r="P22" s="42"/>
      <c r="Q22" s="42"/>
      <c r="R22" s="42"/>
    </row>
    <row r="23" spans="1:18" s="43" customFormat="1" ht="96" customHeight="1">
      <c r="A23" s="120" t="s">
        <v>175</v>
      </c>
      <c r="B23" s="121"/>
      <c r="C23" s="62" t="s">
        <v>119</v>
      </c>
      <c r="D23" s="62"/>
      <c r="E23" s="62"/>
      <c r="F23" s="68" t="s">
        <v>87</v>
      </c>
      <c r="G23" s="68"/>
      <c r="H23" s="109" t="s">
        <v>139</v>
      </c>
      <c r="I23" s="109"/>
      <c r="J23" s="109"/>
      <c r="K23" s="32" t="s">
        <v>22</v>
      </c>
      <c r="L23" s="39">
        <v>744</v>
      </c>
      <c r="M23" s="41">
        <v>81</v>
      </c>
      <c r="N23" s="41">
        <v>82</v>
      </c>
      <c r="O23" s="41">
        <v>82</v>
      </c>
      <c r="P23" s="42"/>
      <c r="Q23" s="42"/>
      <c r="R23" s="42"/>
    </row>
    <row r="24" spans="1:18" s="43" customFormat="1" ht="96" customHeight="1">
      <c r="A24" s="120" t="s">
        <v>176</v>
      </c>
      <c r="B24" s="121"/>
      <c r="C24" s="62" t="s">
        <v>119</v>
      </c>
      <c r="D24" s="62"/>
      <c r="E24" s="62"/>
      <c r="F24" s="68" t="s">
        <v>79</v>
      </c>
      <c r="G24" s="68"/>
      <c r="H24" s="109" t="s">
        <v>140</v>
      </c>
      <c r="I24" s="109"/>
      <c r="J24" s="109"/>
      <c r="K24" s="32" t="s">
        <v>22</v>
      </c>
      <c r="L24" s="39">
        <v>744</v>
      </c>
      <c r="M24" s="41">
        <v>51</v>
      </c>
      <c r="N24" s="41">
        <v>52</v>
      </c>
      <c r="O24" s="41">
        <v>52</v>
      </c>
      <c r="P24" s="42"/>
      <c r="Q24" s="42"/>
      <c r="R24" s="42"/>
    </row>
    <row r="25" spans="1:18" s="43" customFormat="1" ht="96" customHeight="1">
      <c r="A25" s="120" t="s">
        <v>177</v>
      </c>
      <c r="B25" s="121"/>
      <c r="C25" s="62" t="s">
        <v>124</v>
      </c>
      <c r="D25" s="62"/>
      <c r="E25" s="62"/>
      <c r="F25" s="68" t="s">
        <v>87</v>
      </c>
      <c r="G25" s="68"/>
      <c r="H25" s="109" t="s">
        <v>139</v>
      </c>
      <c r="I25" s="109"/>
      <c r="J25" s="109"/>
      <c r="K25" s="32" t="s">
        <v>22</v>
      </c>
      <c r="L25" s="39">
        <v>744</v>
      </c>
      <c r="M25" s="41">
        <v>81</v>
      </c>
      <c r="N25" s="41">
        <v>82</v>
      </c>
      <c r="O25" s="41">
        <v>82</v>
      </c>
      <c r="P25" s="42"/>
      <c r="Q25" s="42"/>
      <c r="R25" s="42"/>
    </row>
    <row r="26" spans="1:18" s="43" customFormat="1" ht="96" customHeight="1">
      <c r="A26" s="120" t="s">
        <v>178</v>
      </c>
      <c r="B26" s="121"/>
      <c r="C26" s="62" t="s">
        <v>124</v>
      </c>
      <c r="D26" s="62"/>
      <c r="E26" s="62"/>
      <c r="F26" s="68" t="s">
        <v>79</v>
      </c>
      <c r="G26" s="68"/>
      <c r="H26" s="109" t="s">
        <v>140</v>
      </c>
      <c r="I26" s="109"/>
      <c r="J26" s="109"/>
      <c r="K26" s="32" t="s">
        <v>22</v>
      </c>
      <c r="L26" s="39">
        <v>744</v>
      </c>
      <c r="M26" s="41">
        <v>51</v>
      </c>
      <c r="N26" s="41">
        <v>52</v>
      </c>
      <c r="O26" s="41">
        <v>52</v>
      </c>
      <c r="P26" s="42"/>
      <c r="Q26" s="42"/>
      <c r="R26" s="42"/>
    </row>
    <row r="27" spans="1:18" s="43" customFormat="1" ht="96" customHeight="1">
      <c r="A27" s="120" t="s">
        <v>179</v>
      </c>
      <c r="B27" s="121"/>
      <c r="C27" s="62" t="s">
        <v>111</v>
      </c>
      <c r="D27" s="62"/>
      <c r="E27" s="62"/>
      <c r="F27" s="68" t="s">
        <v>87</v>
      </c>
      <c r="G27" s="68"/>
      <c r="H27" s="109" t="s">
        <v>139</v>
      </c>
      <c r="I27" s="109"/>
      <c r="J27" s="109"/>
      <c r="K27" s="32" t="s">
        <v>22</v>
      </c>
      <c r="L27" s="39">
        <v>744</v>
      </c>
      <c r="M27" s="41">
        <v>81</v>
      </c>
      <c r="N27" s="41">
        <v>82</v>
      </c>
      <c r="O27" s="41">
        <v>82</v>
      </c>
      <c r="P27" s="42"/>
      <c r="Q27" s="42"/>
      <c r="R27" s="42"/>
    </row>
    <row r="28" spans="1:18" s="43" customFormat="1" ht="96" customHeight="1">
      <c r="A28" s="120" t="s">
        <v>180</v>
      </c>
      <c r="B28" s="121"/>
      <c r="C28" s="62" t="s">
        <v>111</v>
      </c>
      <c r="D28" s="62"/>
      <c r="E28" s="62"/>
      <c r="F28" s="68" t="s">
        <v>79</v>
      </c>
      <c r="G28" s="68"/>
      <c r="H28" s="109" t="s">
        <v>140</v>
      </c>
      <c r="I28" s="109"/>
      <c r="J28" s="109"/>
      <c r="K28" s="32" t="s">
        <v>22</v>
      </c>
      <c r="L28" s="39">
        <v>744</v>
      </c>
      <c r="M28" s="41">
        <v>51</v>
      </c>
      <c r="N28" s="41">
        <v>52</v>
      </c>
      <c r="O28" s="41">
        <v>52</v>
      </c>
      <c r="P28" s="42"/>
      <c r="Q28" s="42"/>
      <c r="R28" s="42"/>
    </row>
    <row r="29" spans="1:18" s="43" customFormat="1" ht="96" customHeight="1">
      <c r="A29" s="120" t="s">
        <v>181</v>
      </c>
      <c r="B29" s="121"/>
      <c r="C29" s="62" t="s">
        <v>116</v>
      </c>
      <c r="D29" s="62"/>
      <c r="E29" s="62"/>
      <c r="F29" s="68" t="s">
        <v>87</v>
      </c>
      <c r="G29" s="68"/>
      <c r="H29" s="109" t="s">
        <v>139</v>
      </c>
      <c r="I29" s="109"/>
      <c r="J29" s="109"/>
      <c r="K29" s="32" t="s">
        <v>22</v>
      </c>
      <c r="L29" s="39">
        <v>744</v>
      </c>
      <c r="M29" s="41">
        <v>81</v>
      </c>
      <c r="N29" s="41">
        <v>82</v>
      </c>
      <c r="O29" s="41">
        <v>82</v>
      </c>
      <c r="P29" s="42"/>
      <c r="Q29" s="42"/>
      <c r="R29" s="42"/>
    </row>
    <row r="30" spans="1:18" s="43" customFormat="1" ht="96" customHeight="1">
      <c r="A30" s="120" t="s">
        <v>182</v>
      </c>
      <c r="B30" s="121"/>
      <c r="C30" s="62" t="s">
        <v>116</v>
      </c>
      <c r="D30" s="62"/>
      <c r="E30" s="62"/>
      <c r="F30" s="68" t="s">
        <v>79</v>
      </c>
      <c r="G30" s="68"/>
      <c r="H30" s="109" t="s">
        <v>140</v>
      </c>
      <c r="I30" s="109"/>
      <c r="J30" s="109"/>
      <c r="K30" s="32" t="s">
        <v>22</v>
      </c>
      <c r="L30" s="39">
        <v>744</v>
      </c>
      <c r="M30" s="41">
        <v>51</v>
      </c>
      <c r="N30" s="41">
        <v>52</v>
      </c>
      <c r="O30" s="41">
        <v>52</v>
      </c>
      <c r="P30" s="42"/>
      <c r="Q30" s="42"/>
      <c r="R30" s="42"/>
    </row>
    <row r="31" spans="1:18" s="43" customFormat="1" ht="96" customHeight="1">
      <c r="A31" s="120" t="s">
        <v>183</v>
      </c>
      <c r="B31" s="121"/>
      <c r="C31" s="62" t="s">
        <v>115</v>
      </c>
      <c r="D31" s="62"/>
      <c r="E31" s="62"/>
      <c r="F31" s="68" t="s">
        <v>87</v>
      </c>
      <c r="G31" s="68"/>
      <c r="H31" s="109" t="s">
        <v>139</v>
      </c>
      <c r="I31" s="109"/>
      <c r="J31" s="109"/>
      <c r="K31" s="32" t="s">
        <v>22</v>
      </c>
      <c r="L31" s="39">
        <v>744</v>
      </c>
      <c r="M31" s="41">
        <v>81</v>
      </c>
      <c r="N31" s="41">
        <v>82</v>
      </c>
      <c r="O31" s="41">
        <v>82</v>
      </c>
      <c r="P31" s="42"/>
      <c r="Q31" s="42"/>
      <c r="R31" s="42"/>
    </row>
    <row r="32" spans="1:18" s="43" customFormat="1" ht="96" customHeight="1">
      <c r="A32" s="120" t="s">
        <v>184</v>
      </c>
      <c r="B32" s="121"/>
      <c r="C32" s="62" t="s">
        <v>115</v>
      </c>
      <c r="D32" s="62"/>
      <c r="E32" s="62"/>
      <c r="F32" s="68" t="s">
        <v>79</v>
      </c>
      <c r="G32" s="68"/>
      <c r="H32" s="109" t="s">
        <v>140</v>
      </c>
      <c r="I32" s="109"/>
      <c r="J32" s="109"/>
      <c r="K32" s="32" t="s">
        <v>22</v>
      </c>
      <c r="L32" s="39">
        <v>744</v>
      </c>
      <c r="M32" s="41">
        <v>51</v>
      </c>
      <c r="N32" s="41">
        <v>52</v>
      </c>
      <c r="O32" s="41">
        <v>52</v>
      </c>
      <c r="P32" s="42"/>
      <c r="Q32" s="42"/>
      <c r="R32" s="42"/>
    </row>
    <row r="33" spans="1:18" s="43" customFormat="1" ht="96" customHeight="1">
      <c r="A33" s="120" t="s">
        <v>185</v>
      </c>
      <c r="B33" s="121"/>
      <c r="C33" s="62" t="s">
        <v>117</v>
      </c>
      <c r="D33" s="62"/>
      <c r="E33" s="62"/>
      <c r="F33" s="68" t="s">
        <v>87</v>
      </c>
      <c r="G33" s="68"/>
      <c r="H33" s="113" t="s">
        <v>80</v>
      </c>
      <c r="I33" s="113"/>
      <c r="J33" s="113"/>
      <c r="K33" s="32" t="s">
        <v>22</v>
      </c>
      <c r="L33" s="39">
        <v>744</v>
      </c>
      <c r="M33" s="41">
        <v>81</v>
      </c>
      <c r="N33" s="41">
        <v>82</v>
      </c>
      <c r="O33" s="41">
        <v>82</v>
      </c>
      <c r="P33" s="42"/>
      <c r="Q33" s="42"/>
      <c r="R33" s="42"/>
    </row>
    <row r="34" spans="1:18" s="43" customFormat="1" ht="96" customHeight="1">
      <c r="A34" s="120" t="s">
        <v>186</v>
      </c>
      <c r="B34" s="122"/>
      <c r="C34" s="62" t="s">
        <v>120</v>
      </c>
      <c r="D34" s="62"/>
      <c r="E34" s="62"/>
      <c r="F34" s="68" t="s">
        <v>87</v>
      </c>
      <c r="G34" s="68"/>
      <c r="H34" s="109" t="s">
        <v>139</v>
      </c>
      <c r="I34" s="109"/>
      <c r="J34" s="109"/>
      <c r="K34" s="32" t="s">
        <v>22</v>
      </c>
      <c r="L34" s="39">
        <v>744</v>
      </c>
      <c r="M34" s="41">
        <v>81</v>
      </c>
      <c r="N34" s="41">
        <v>82</v>
      </c>
      <c r="O34" s="41">
        <v>82</v>
      </c>
      <c r="P34" s="42"/>
      <c r="Q34" s="42"/>
      <c r="R34" s="42"/>
    </row>
    <row r="35" spans="1:18" s="43" customFormat="1" ht="96" customHeight="1">
      <c r="A35" s="120" t="s">
        <v>187</v>
      </c>
      <c r="B35" s="121"/>
      <c r="C35" s="62" t="s">
        <v>120</v>
      </c>
      <c r="D35" s="62"/>
      <c r="E35" s="62"/>
      <c r="F35" s="68" t="s">
        <v>79</v>
      </c>
      <c r="G35" s="68"/>
      <c r="H35" s="109" t="s">
        <v>140</v>
      </c>
      <c r="I35" s="109"/>
      <c r="J35" s="109"/>
      <c r="K35" s="32" t="s">
        <v>22</v>
      </c>
      <c r="L35" s="39">
        <v>744</v>
      </c>
      <c r="M35" s="41">
        <v>51</v>
      </c>
      <c r="N35" s="41">
        <v>52</v>
      </c>
      <c r="O35" s="41">
        <v>52</v>
      </c>
      <c r="P35" s="42"/>
      <c r="Q35" s="42"/>
      <c r="R35" s="42"/>
    </row>
    <row r="36" spans="1:18" s="43" customFormat="1" ht="96" customHeight="1">
      <c r="A36" s="120" t="s">
        <v>188</v>
      </c>
      <c r="B36" s="121"/>
      <c r="C36" s="62" t="s">
        <v>120</v>
      </c>
      <c r="D36" s="62"/>
      <c r="E36" s="62"/>
      <c r="F36" s="68" t="s">
        <v>113</v>
      </c>
      <c r="G36" s="68"/>
      <c r="H36" s="113" t="s">
        <v>141</v>
      </c>
      <c r="I36" s="113"/>
      <c r="J36" s="113"/>
      <c r="K36" s="32" t="s">
        <v>22</v>
      </c>
      <c r="L36" s="39">
        <v>744</v>
      </c>
      <c r="M36" s="41">
        <v>26</v>
      </c>
      <c r="N36" s="41">
        <v>27</v>
      </c>
      <c r="O36" s="41">
        <v>27</v>
      </c>
      <c r="P36" s="42"/>
      <c r="Q36" s="42"/>
      <c r="R36" s="42"/>
    </row>
    <row r="37" spans="1:18" s="43" customFormat="1" ht="96" customHeight="1">
      <c r="A37" s="120" t="s">
        <v>189</v>
      </c>
      <c r="B37" s="121"/>
      <c r="C37" s="62" t="s">
        <v>112</v>
      </c>
      <c r="D37" s="62"/>
      <c r="E37" s="62"/>
      <c r="F37" s="68" t="s">
        <v>87</v>
      </c>
      <c r="G37" s="68"/>
      <c r="H37" s="109" t="s">
        <v>139</v>
      </c>
      <c r="I37" s="109"/>
      <c r="J37" s="109"/>
      <c r="K37" s="32" t="s">
        <v>22</v>
      </c>
      <c r="L37" s="39">
        <v>744</v>
      </c>
      <c r="M37" s="41">
        <v>81</v>
      </c>
      <c r="N37" s="41">
        <v>82</v>
      </c>
      <c r="O37" s="41">
        <v>82</v>
      </c>
      <c r="P37" s="42"/>
      <c r="Q37" s="42"/>
      <c r="R37" s="42"/>
    </row>
    <row r="38" spans="1:18" s="43" customFormat="1" ht="102.75" customHeight="1">
      <c r="A38" s="120" t="s">
        <v>190</v>
      </c>
      <c r="B38" s="121"/>
      <c r="C38" s="62" t="s">
        <v>112</v>
      </c>
      <c r="D38" s="62"/>
      <c r="E38" s="62"/>
      <c r="F38" s="68" t="s">
        <v>79</v>
      </c>
      <c r="G38" s="68"/>
      <c r="H38" s="109" t="s">
        <v>140</v>
      </c>
      <c r="I38" s="109"/>
      <c r="J38" s="109"/>
      <c r="K38" s="32" t="s">
        <v>22</v>
      </c>
      <c r="L38" s="39">
        <v>744</v>
      </c>
      <c r="M38" s="41">
        <v>51</v>
      </c>
      <c r="N38" s="41">
        <v>52</v>
      </c>
      <c r="O38" s="41">
        <v>52</v>
      </c>
      <c r="P38" s="42"/>
      <c r="Q38" s="42"/>
      <c r="R38" s="42"/>
    </row>
    <row r="39" spans="1:18" s="43" customFormat="1" ht="105.75" customHeight="1">
      <c r="A39" s="120" t="s">
        <v>191</v>
      </c>
      <c r="B39" s="121"/>
      <c r="C39" s="62" t="s">
        <v>112</v>
      </c>
      <c r="D39" s="62"/>
      <c r="E39" s="62"/>
      <c r="F39" s="68" t="s">
        <v>113</v>
      </c>
      <c r="G39" s="68"/>
      <c r="H39" s="113" t="s">
        <v>141</v>
      </c>
      <c r="I39" s="113"/>
      <c r="J39" s="113"/>
      <c r="K39" s="32" t="s">
        <v>22</v>
      </c>
      <c r="L39" s="39">
        <v>744</v>
      </c>
      <c r="M39" s="41">
        <v>26</v>
      </c>
      <c r="N39" s="41">
        <v>27</v>
      </c>
      <c r="O39" s="41">
        <v>27</v>
      </c>
      <c r="P39" s="42"/>
      <c r="Q39" s="42"/>
      <c r="R39" s="42"/>
    </row>
    <row r="40" spans="1:18" s="43" customFormat="1" ht="96" customHeight="1">
      <c r="A40" s="120" t="s">
        <v>192</v>
      </c>
      <c r="B40" s="121"/>
      <c r="C40" s="62" t="s">
        <v>112</v>
      </c>
      <c r="D40" s="62"/>
      <c r="E40" s="62"/>
      <c r="F40" s="68" t="s">
        <v>129</v>
      </c>
      <c r="G40" s="68"/>
      <c r="H40" s="113" t="s">
        <v>80</v>
      </c>
      <c r="I40" s="113"/>
      <c r="J40" s="113"/>
      <c r="K40" s="32" t="s">
        <v>22</v>
      </c>
      <c r="L40" s="39">
        <v>744</v>
      </c>
      <c r="M40" s="41">
        <v>26</v>
      </c>
      <c r="N40" s="41">
        <v>27</v>
      </c>
      <c r="O40" s="41">
        <v>27</v>
      </c>
      <c r="P40" s="42"/>
      <c r="Q40" s="42"/>
      <c r="R40" s="42"/>
    </row>
    <row r="41" spans="1:15" s="37" customFormat="1" ht="118.5" customHeight="1">
      <c r="A41" s="124" t="s">
        <v>193</v>
      </c>
      <c r="B41" s="124"/>
      <c r="C41" s="20" t="s">
        <v>142</v>
      </c>
      <c r="D41" s="20"/>
      <c r="E41" s="20"/>
      <c r="F41" s="68" t="s">
        <v>87</v>
      </c>
      <c r="G41" s="68"/>
      <c r="H41" s="113" t="s">
        <v>80</v>
      </c>
      <c r="I41" s="113"/>
      <c r="J41" s="113"/>
      <c r="K41" s="32" t="s">
        <v>22</v>
      </c>
      <c r="L41" s="39">
        <v>744</v>
      </c>
      <c r="M41" s="41">
        <v>80</v>
      </c>
      <c r="N41" s="41">
        <v>81</v>
      </c>
      <c r="O41" s="41">
        <v>82</v>
      </c>
    </row>
    <row r="42" spans="1:15" s="37" customFormat="1" ht="151.5" customHeight="1">
      <c r="A42" s="124" t="s">
        <v>194</v>
      </c>
      <c r="B42" s="124"/>
      <c r="C42" s="20" t="s">
        <v>142</v>
      </c>
      <c r="D42" s="20"/>
      <c r="E42" s="20"/>
      <c r="F42" s="68" t="s">
        <v>79</v>
      </c>
      <c r="G42" s="68"/>
      <c r="H42" s="123" t="s">
        <v>80</v>
      </c>
      <c r="I42" s="123"/>
      <c r="J42" s="123"/>
      <c r="K42" s="32" t="s">
        <v>22</v>
      </c>
      <c r="L42" s="39">
        <v>744</v>
      </c>
      <c r="M42" s="41">
        <v>50</v>
      </c>
      <c r="N42" s="41">
        <v>51</v>
      </c>
      <c r="O42" s="41">
        <v>52</v>
      </c>
    </row>
    <row r="43" spans="1:15" s="37" customFormat="1" ht="99.75" customHeight="1">
      <c r="A43" s="124" t="s">
        <v>202</v>
      </c>
      <c r="B43" s="124"/>
      <c r="C43" s="20" t="s">
        <v>142</v>
      </c>
      <c r="D43" s="20"/>
      <c r="E43" s="20"/>
      <c r="F43" s="68" t="s">
        <v>113</v>
      </c>
      <c r="G43" s="68"/>
      <c r="H43" s="113" t="s">
        <v>80</v>
      </c>
      <c r="I43" s="113"/>
      <c r="J43" s="113"/>
      <c r="K43" s="32" t="s">
        <v>22</v>
      </c>
      <c r="L43" s="39">
        <v>744</v>
      </c>
      <c r="M43" s="41">
        <v>25</v>
      </c>
      <c r="N43" s="41">
        <v>26</v>
      </c>
      <c r="O43" s="41">
        <v>27</v>
      </c>
    </row>
    <row r="44" spans="1:18" s="43" customFormat="1" ht="96" customHeight="1">
      <c r="A44" s="120" t="s">
        <v>195</v>
      </c>
      <c r="B44" s="121"/>
      <c r="C44" s="62" t="s">
        <v>109</v>
      </c>
      <c r="D44" s="62"/>
      <c r="E44" s="62"/>
      <c r="F44" s="68" t="s">
        <v>87</v>
      </c>
      <c r="G44" s="68"/>
      <c r="H44" s="109" t="s">
        <v>139</v>
      </c>
      <c r="I44" s="109"/>
      <c r="J44" s="109"/>
      <c r="K44" s="32" t="s">
        <v>22</v>
      </c>
      <c r="L44" s="39">
        <v>744</v>
      </c>
      <c r="M44" s="41">
        <v>81</v>
      </c>
      <c r="N44" s="41">
        <v>82</v>
      </c>
      <c r="O44" s="41">
        <v>82</v>
      </c>
      <c r="P44" s="42"/>
      <c r="Q44" s="42"/>
      <c r="R44" s="42"/>
    </row>
    <row r="45" spans="1:18" s="43" customFormat="1" ht="96" customHeight="1">
      <c r="A45" s="120" t="s">
        <v>196</v>
      </c>
      <c r="B45" s="121"/>
      <c r="C45" s="62" t="s">
        <v>109</v>
      </c>
      <c r="D45" s="62"/>
      <c r="E45" s="62"/>
      <c r="F45" s="68" t="s">
        <v>79</v>
      </c>
      <c r="G45" s="68"/>
      <c r="H45" s="109" t="s">
        <v>140</v>
      </c>
      <c r="I45" s="109"/>
      <c r="J45" s="109"/>
      <c r="K45" s="32" t="s">
        <v>22</v>
      </c>
      <c r="L45" s="39">
        <v>744</v>
      </c>
      <c r="M45" s="41">
        <v>51</v>
      </c>
      <c r="N45" s="41">
        <v>52</v>
      </c>
      <c r="O45" s="41">
        <v>52</v>
      </c>
      <c r="P45" s="42"/>
      <c r="Q45" s="42"/>
      <c r="R45" s="42"/>
    </row>
    <row r="46" spans="1:18" s="43" customFormat="1" ht="96" customHeight="1">
      <c r="A46" s="120" t="s">
        <v>197</v>
      </c>
      <c r="B46" s="121"/>
      <c r="C46" s="62" t="s">
        <v>110</v>
      </c>
      <c r="D46" s="62"/>
      <c r="E46" s="62"/>
      <c r="F46" s="68" t="s">
        <v>87</v>
      </c>
      <c r="G46" s="68"/>
      <c r="H46" s="109" t="s">
        <v>139</v>
      </c>
      <c r="I46" s="109"/>
      <c r="J46" s="109"/>
      <c r="K46" s="32" t="s">
        <v>22</v>
      </c>
      <c r="L46" s="39">
        <v>744</v>
      </c>
      <c r="M46" s="41">
        <v>81</v>
      </c>
      <c r="N46" s="41">
        <v>82</v>
      </c>
      <c r="O46" s="41">
        <v>82</v>
      </c>
      <c r="P46" s="42"/>
      <c r="Q46" s="42"/>
      <c r="R46" s="42"/>
    </row>
    <row r="47" spans="1:18" s="43" customFormat="1" ht="105.75" customHeight="1">
      <c r="A47" s="120" t="s">
        <v>198</v>
      </c>
      <c r="B47" s="121"/>
      <c r="C47" s="62" t="s">
        <v>110</v>
      </c>
      <c r="D47" s="62"/>
      <c r="E47" s="62"/>
      <c r="F47" s="68" t="s">
        <v>79</v>
      </c>
      <c r="G47" s="68"/>
      <c r="H47" s="109" t="s">
        <v>140</v>
      </c>
      <c r="I47" s="109"/>
      <c r="J47" s="109"/>
      <c r="K47" s="32" t="s">
        <v>22</v>
      </c>
      <c r="L47" s="39">
        <v>744</v>
      </c>
      <c r="M47" s="41">
        <v>51</v>
      </c>
      <c r="N47" s="41">
        <v>52</v>
      </c>
      <c r="O47" s="41">
        <v>52</v>
      </c>
      <c r="P47" s="42"/>
      <c r="Q47" s="42"/>
      <c r="R47" s="42"/>
    </row>
    <row r="48" spans="1:18" s="43" customFormat="1" ht="106.5" customHeight="1">
      <c r="A48" s="127" t="s">
        <v>199</v>
      </c>
      <c r="B48" s="127"/>
      <c r="C48" s="62" t="s">
        <v>145</v>
      </c>
      <c r="D48" s="62"/>
      <c r="E48" s="62"/>
      <c r="F48" s="68" t="s">
        <v>87</v>
      </c>
      <c r="G48" s="68"/>
      <c r="H48" s="109" t="s">
        <v>139</v>
      </c>
      <c r="I48" s="109"/>
      <c r="J48" s="109"/>
      <c r="K48" s="32" t="s">
        <v>22</v>
      </c>
      <c r="L48" s="39">
        <v>744</v>
      </c>
      <c r="M48" s="41">
        <v>81</v>
      </c>
      <c r="N48" s="41">
        <v>82</v>
      </c>
      <c r="O48" s="41">
        <v>82</v>
      </c>
      <c r="P48" s="42"/>
      <c r="Q48" s="42"/>
      <c r="R48" s="42"/>
    </row>
    <row r="49" spans="1:18" s="43" customFormat="1" ht="96" customHeight="1">
      <c r="A49" s="120" t="s">
        <v>201</v>
      </c>
      <c r="B49" s="121"/>
      <c r="C49" s="62" t="s">
        <v>121</v>
      </c>
      <c r="D49" s="62"/>
      <c r="E49" s="62"/>
      <c r="F49" s="68" t="s">
        <v>87</v>
      </c>
      <c r="G49" s="68"/>
      <c r="H49" s="109" t="s">
        <v>139</v>
      </c>
      <c r="I49" s="109"/>
      <c r="J49" s="109"/>
      <c r="K49" s="32" t="s">
        <v>22</v>
      </c>
      <c r="L49" s="39">
        <v>744</v>
      </c>
      <c r="M49" s="41">
        <v>81</v>
      </c>
      <c r="N49" s="41">
        <v>82</v>
      </c>
      <c r="O49" s="41">
        <v>82</v>
      </c>
      <c r="P49" s="42"/>
      <c r="Q49" s="42"/>
      <c r="R49" s="42"/>
    </row>
    <row r="50" spans="1:18" s="43" customFormat="1" ht="103.5" customHeight="1">
      <c r="A50" s="120" t="s">
        <v>200</v>
      </c>
      <c r="B50" s="121"/>
      <c r="C50" s="62" t="s">
        <v>121</v>
      </c>
      <c r="D50" s="62"/>
      <c r="E50" s="62"/>
      <c r="F50" s="68" t="s">
        <v>79</v>
      </c>
      <c r="G50" s="68"/>
      <c r="H50" s="109" t="s">
        <v>140</v>
      </c>
      <c r="I50" s="109"/>
      <c r="J50" s="109"/>
      <c r="K50" s="32" t="s">
        <v>22</v>
      </c>
      <c r="L50" s="39">
        <v>744</v>
      </c>
      <c r="M50" s="41">
        <v>51</v>
      </c>
      <c r="N50" s="41">
        <v>52</v>
      </c>
      <c r="O50" s="41">
        <v>52</v>
      </c>
      <c r="P50" s="42"/>
      <c r="Q50" s="42"/>
      <c r="R50" s="42"/>
    </row>
    <row r="51" spans="2:18" s="43" customFormat="1" ht="15" customHeight="1">
      <c r="B51" s="44"/>
      <c r="C51" s="29"/>
      <c r="D51" s="17"/>
      <c r="E51" s="17"/>
      <c r="F51" s="3"/>
      <c r="G51" s="3"/>
      <c r="H51" s="16"/>
      <c r="I51" s="16"/>
      <c r="J51" s="16"/>
      <c r="K51" s="25"/>
      <c r="L51" s="45"/>
      <c r="M51" s="46"/>
      <c r="N51" s="46"/>
      <c r="O51" s="46"/>
      <c r="P51" s="42"/>
      <c r="Q51" s="42"/>
      <c r="R51" s="42"/>
    </row>
    <row r="52" spans="1:15" ht="15">
      <c r="A52" s="125" t="s">
        <v>23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2:6" ht="13.5" customHeight="1">
      <c r="B53" s="47" t="s">
        <v>98</v>
      </c>
      <c r="C53" s="64"/>
      <c r="F53" s="6">
        <v>15</v>
      </c>
    </row>
  </sheetData>
  <sheetProtection/>
  <mergeCells count="94">
    <mergeCell ref="A52:O52"/>
    <mergeCell ref="A49:B49"/>
    <mergeCell ref="A16:B16"/>
    <mergeCell ref="H16:J16"/>
    <mergeCell ref="A48:B48"/>
    <mergeCell ref="H48:J48"/>
    <mergeCell ref="A43:B43"/>
    <mergeCell ref="H43:J43"/>
    <mergeCell ref="H41:J41"/>
    <mergeCell ref="A47:B47"/>
    <mergeCell ref="A40:B40"/>
    <mergeCell ref="H42:J42"/>
    <mergeCell ref="A46:B46"/>
    <mergeCell ref="A41:B41"/>
    <mergeCell ref="H40:J40"/>
    <mergeCell ref="H45:J45"/>
    <mergeCell ref="A42:B42"/>
    <mergeCell ref="H46:J46"/>
    <mergeCell ref="H37:J37"/>
    <mergeCell ref="A29:B29"/>
    <mergeCell ref="H36:J36"/>
    <mergeCell ref="H30:J30"/>
    <mergeCell ref="H31:J31"/>
    <mergeCell ref="A33:B33"/>
    <mergeCell ref="A26:B26"/>
    <mergeCell ref="A50:B50"/>
    <mergeCell ref="A38:B38"/>
    <mergeCell ref="A39:B39"/>
    <mergeCell ref="A44:B44"/>
    <mergeCell ref="A45:B45"/>
    <mergeCell ref="A34:B34"/>
    <mergeCell ref="A35:B35"/>
    <mergeCell ref="A36:B36"/>
    <mergeCell ref="A37:B37"/>
    <mergeCell ref="A27:B27"/>
    <mergeCell ref="A20:B20"/>
    <mergeCell ref="A30:B30"/>
    <mergeCell ref="A31:B31"/>
    <mergeCell ref="A32:B32"/>
    <mergeCell ref="A28:B28"/>
    <mergeCell ref="A24:B24"/>
    <mergeCell ref="A21:B21"/>
    <mergeCell ref="A23:B23"/>
    <mergeCell ref="A25:B25"/>
    <mergeCell ref="A15:B15"/>
    <mergeCell ref="A17:B17"/>
    <mergeCell ref="H20:J20"/>
    <mergeCell ref="H25:J25"/>
    <mergeCell ref="H23:J23"/>
    <mergeCell ref="A18:B18"/>
    <mergeCell ref="H19:J19"/>
    <mergeCell ref="H17:J17"/>
    <mergeCell ref="A19:B19"/>
    <mergeCell ref="A22:B22"/>
    <mergeCell ref="H26:J26"/>
    <mergeCell ref="H49:J49"/>
    <mergeCell ref="H35:J35"/>
    <mergeCell ref="H38:J38"/>
    <mergeCell ref="H27:J27"/>
    <mergeCell ref="H32:J32"/>
    <mergeCell ref="H39:J39"/>
    <mergeCell ref="H34:J34"/>
    <mergeCell ref="H33:J33"/>
    <mergeCell ref="H29:J29"/>
    <mergeCell ref="H28:J28"/>
    <mergeCell ref="H22:J22"/>
    <mergeCell ref="H21:J21"/>
    <mergeCell ref="H47:J47"/>
    <mergeCell ref="H44:J44"/>
    <mergeCell ref="M10:O10"/>
    <mergeCell ref="H13:J13"/>
    <mergeCell ref="H24:J24"/>
    <mergeCell ref="H14:J14"/>
    <mergeCell ref="H15:J15"/>
    <mergeCell ref="H18:J18"/>
    <mergeCell ref="B1:O1"/>
    <mergeCell ref="G2:H2"/>
    <mergeCell ref="B3:K4"/>
    <mergeCell ref="L4:N4"/>
    <mergeCell ref="O4:O5"/>
    <mergeCell ref="B5:K5"/>
    <mergeCell ref="L5:N5"/>
    <mergeCell ref="A13:B13"/>
    <mergeCell ref="A14:B14"/>
    <mergeCell ref="H50:J50"/>
    <mergeCell ref="B6:L6"/>
    <mergeCell ref="B7:L7"/>
    <mergeCell ref="B8:L8"/>
    <mergeCell ref="C10:E11"/>
    <mergeCell ref="F10:G11"/>
    <mergeCell ref="H10:L10"/>
    <mergeCell ref="H11:J12"/>
    <mergeCell ref="K11:L11"/>
    <mergeCell ref="A10:B12"/>
  </mergeCells>
  <printOptions/>
  <pageMargins left="0.7480314960629921" right="0.7480314960629921" top="1.1811023622047245" bottom="0.984251968503937" header="0.5118110236220472" footer="0.1968503937007874"/>
  <pageSetup firstPageNumber="2" useFirstPageNumber="1" horizontalDpi="600" verticalDpi="600" orientation="landscape" paperSize="9" scale="96" r:id="rId2"/>
  <headerFooter scaleWithDoc="0" alignWithMargins="0">
    <oddHeader>&amp;R&amp;G</oddHeader>
    <oddFooter>&amp;C&amp;"Times New Roman,обычный"&amp;12&amp;P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3"/>
  <sheetViews>
    <sheetView view="pageBreakPreview" zoomScale="82" zoomScaleSheetLayoutView="82" zoomScalePageLayoutView="0" workbookViewId="0" topLeftCell="A1">
      <selection activeCell="K6" sqref="K6"/>
    </sheetView>
  </sheetViews>
  <sheetFormatPr defaultColWidth="9.140625" defaultRowHeight="15"/>
  <cols>
    <col min="1" max="2" width="9.140625" style="48" customWidth="1"/>
    <col min="3" max="3" width="15.8515625" style="48" customWidth="1"/>
    <col min="4" max="4" width="6.00390625" style="48" customWidth="1"/>
    <col min="5" max="5" width="5.140625" style="48" customWidth="1"/>
    <col min="6" max="6" width="9.140625" style="48" customWidth="1"/>
    <col min="7" max="7" width="6.140625" style="48" customWidth="1"/>
    <col min="8" max="8" width="3.57421875" style="48" customWidth="1"/>
    <col min="9" max="9" width="4.00390625" style="48" customWidth="1"/>
    <col min="10" max="10" width="3.8515625" style="48" customWidth="1"/>
    <col min="11" max="11" width="7.57421875" style="48" customWidth="1"/>
    <col min="12" max="12" width="7.28125" style="48" customWidth="1"/>
    <col min="13" max="16384" width="9.140625" style="48" customWidth="1"/>
  </cols>
  <sheetData>
    <row r="2" spans="1:12" ht="15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8" ht="26.25" customHeight="1">
      <c r="A4" s="145" t="s">
        <v>21</v>
      </c>
      <c r="B4" s="145"/>
      <c r="C4" s="145" t="s">
        <v>20</v>
      </c>
      <c r="D4" s="145"/>
      <c r="E4" s="145"/>
      <c r="F4" s="145" t="s">
        <v>19</v>
      </c>
      <c r="G4" s="145"/>
      <c r="H4" s="145" t="s">
        <v>25</v>
      </c>
      <c r="I4" s="145"/>
      <c r="J4" s="145"/>
      <c r="K4" s="145"/>
      <c r="L4" s="145"/>
      <c r="M4" s="145" t="s">
        <v>26</v>
      </c>
      <c r="N4" s="145"/>
      <c r="O4" s="145"/>
      <c r="P4" s="145" t="s">
        <v>27</v>
      </c>
      <c r="Q4" s="145"/>
      <c r="R4" s="145"/>
    </row>
    <row r="5" spans="1:18" ht="57" customHeight="1">
      <c r="A5" s="145"/>
      <c r="B5" s="145"/>
      <c r="C5" s="145"/>
      <c r="D5" s="145"/>
      <c r="E5" s="145"/>
      <c r="F5" s="145"/>
      <c r="G5" s="145"/>
      <c r="H5" s="146" t="s">
        <v>17</v>
      </c>
      <c r="I5" s="147"/>
      <c r="J5" s="148"/>
      <c r="K5" s="152" t="s">
        <v>18</v>
      </c>
      <c r="L5" s="152"/>
      <c r="M5" s="153" t="s">
        <v>215</v>
      </c>
      <c r="N5" s="153" t="s">
        <v>216</v>
      </c>
      <c r="O5" s="153" t="s">
        <v>218</v>
      </c>
      <c r="P5" s="153" t="s">
        <v>215</v>
      </c>
      <c r="Q5" s="153" t="s">
        <v>216</v>
      </c>
      <c r="R5" s="153" t="s">
        <v>218</v>
      </c>
    </row>
    <row r="6" spans="1:18" ht="84" customHeight="1">
      <c r="A6" s="145"/>
      <c r="B6" s="145"/>
      <c r="C6" s="66" t="s">
        <v>156</v>
      </c>
      <c r="D6" s="66" t="s">
        <v>155</v>
      </c>
      <c r="E6" s="66" t="s">
        <v>155</v>
      </c>
      <c r="F6" s="66" t="s">
        <v>157</v>
      </c>
      <c r="G6" s="66" t="s">
        <v>155</v>
      </c>
      <c r="H6" s="149"/>
      <c r="I6" s="150"/>
      <c r="J6" s="151"/>
      <c r="K6" s="23" t="s">
        <v>158</v>
      </c>
      <c r="L6" s="32" t="s">
        <v>14</v>
      </c>
      <c r="M6" s="154"/>
      <c r="N6" s="154"/>
      <c r="O6" s="154"/>
      <c r="P6" s="154"/>
      <c r="Q6" s="154"/>
      <c r="R6" s="154"/>
    </row>
    <row r="7" spans="1:18" ht="15.75" customHeight="1">
      <c r="A7" s="137">
        <v>1</v>
      </c>
      <c r="B7" s="137"/>
      <c r="C7" s="40">
        <v>2</v>
      </c>
      <c r="D7" s="40">
        <v>3</v>
      </c>
      <c r="E7" s="40">
        <v>4</v>
      </c>
      <c r="F7" s="67">
        <v>5</v>
      </c>
      <c r="G7" s="67">
        <v>6</v>
      </c>
      <c r="H7" s="137">
        <v>7</v>
      </c>
      <c r="I7" s="137"/>
      <c r="J7" s="137"/>
      <c r="K7" s="49">
        <v>8</v>
      </c>
      <c r="L7" s="49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</row>
    <row r="8" spans="1:18" ht="82.5" customHeight="1">
      <c r="A8" s="120" t="s">
        <v>166</v>
      </c>
      <c r="B8" s="121"/>
      <c r="C8" s="63" t="s">
        <v>137</v>
      </c>
      <c r="D8" s="63"/>
      <c r="E8" s="63"/>
      <c r="F8" s="26" t="s">
        <v>87</v>
      </c>
      <c r="G8" s="26"/>
      <c r="H8" s="109" t="s">
        <v>81</v>
      </c>
      <c r="I8" s="109"/>
      <c r="J8" s="109"/>
      <c r="K8" s="18" t="s">
        <v>28</v>
      </c>
      <c r="L8" s="41">
        <v>792</v>
      </c>
      <c r="M8" s="85">
        <f>(368*3+368*5+455*4)/12</f>
        <v>397</v>
      </c>
      <c r="N8" s="85">
        <f>M8</f>
        <v>397</v>
      </c>
      <c r="O8" s="85">
        <f>N8</f>
        <v>397</v>
      </c>
      <c r="P8" s="41"/>
      <c r="Q8" s="41"/>
      <c r="R8" s="41"/>
    </row>
    <row r="9" spans="1:18" ht="82.5" customHeight="1">
      <c r="A9" s="120" t="s">
        <v>167</v>
      </c>
      <c r="B9" s="121"/>
      <c r="C9" s="63" t="s">
        <v>137</v>
      </c>
      <c r="D9" s="63"/>
      <c r="E9" s="63"/>
      <c r="F9" s="26" t="s">
        <v>79</v>
      </c>
      <c r="G9" s="26"/>
      <c r="H9" s="109" t="s">
        <v>81</v>
      </c>
      <c r="I9" s="109"/>
      <c r="J9" s="109"/>
      <c r="K9" s="18" t="s">
        <v>28</v>
      </c>
      <c r="L9" s="41">
        <v>792</v>
      </c>
      <c r="M9" s="85">
        <f>(200*3+200*5+203*4)/12</f>
        <v>201</v>
      </c>
      <c r="N9" s="85">
        <f aca="true" t="shared" si="0" ref="N9:N44">M9</f>
        <v>201</v>
      </c>
      <c r="O9" s="85">
        <f>N9</f>
        <v>201</v>
      </c>
      <c r="P9" s="41"/>
      <c r="Q9" s="41"/>
      <c r="R9" s="41"/>
    </row>
    <row r="10" spans="1:18" ht="82.5" customHeight="1">
      <c r="A10" s="120" t="s">
        <v>168</v>
      </c>
      <c r="B10" s="121"/>
      <c r="C10" s="63" t="s">
        <v>137</v>
      </c>
      <c r="D10" s="63"/>
      <c r="E10" s="63"/>
      <c r="F10" s="26" t="s">
        <v>113</v>
      </c>
      <c r="G10" s="26"/>
      <c r="H10" s="109" t="s">
        <v>81</v>
      </c>
      <c r="I10" s="109"/>
      <c r="J10" s="109"/>
      <c r="K10" s="18" t="s">
        <v>28</v>
      </c>
      <c r="L10" s="41">
        <v>792</v>
      </c>
      <c r="M10" s="85">
        <f>(0*3+0*5+6*4)/12</f>
        <v>2</v>
      </c>
      <c r="N10" s="85">
        <f t="shared" si="0"/>
        <v>2</v>
      </c>
      <c r="O10" s="85">
        <f aca="true" t="shared" si="1" ref="O10:O44">N10</f>
        <v>2</v>
      </c>
      <c r="P10" s="41"/>
      <c r="Q10" s="41"/>
      <c r="R10" s="41"/>
    </row>
    <row r="11" spans="1:18" ht="82.5" customHeight="1">
      <c r="A11" s="120" t="s">
        <v>169</v>
      </c>
      <c r="B11" s="121"/>
      <c r="C11" s="63" t="s">
        <v>118</v>
      </c>
      <c r="D11" s="63"/>
      <c r="E11" s="63"/>
      <c r="F11" s="26" t="s">
        <v>87</v>
      </c>
      <c r="G11" s="26"/>
      <c r="H11" s="109" t="s">
        <v>81</v>
      </c>
      <c r="I11" s="109"/>
      <c r="J11" s="109"/>
      <c r="K11" s="18" t="s">
        <v>28</v>
      </c>
      <c r="L11" s="41">
        <v>792</v>
      </c>
      <c r="M11" s="85">
        <f>(50*3+50*5+30*4)/12</f>
        <v>43.333333333333336</v>
      </c>
      <c r="N11" s="85">
        <f t="shared" si="0"/>
        <v>43.333333333333336</v>
      </c>
      <c r="O11" s="85">
        <f t="shared" si="1"/>
        <v>43.333333333333336</v>
      </c>
      <c r="P11" s="41"/>
      <c r="Q11" s="41"/>
      <c r="R11" s="41"/>
    </row>
    <row r="12" spans="1:18" ht="82.5" customHeight="1">
      <c r="A12" s="120" t="s">
        <v>170</v>
      </c>
      <c r="B12" s="121"/>
      <c r="C12" s="63" t="s">
        <v>118</v>
      </c>
      <c r="D12" s="63"/>
      <c r="E12" s="63"/>
      <c r="F12" s="26" t="s">
        <v>79</v>
      </c>
      <c r="G12" s="26"/>
      <c r="H12" s="109" t="s">
        <v>81</v>
      </c>
      <c r="I12" s="109"/>
      <c r="J12" s="109"/>
      <c r="K12" s="18" t="s">
        <v>28</v>
      </c>
      <c r="L12" s="41">
        <v>792</v>
      </c>
      <c r="M12" s="85">
        <v>0</v>
      </c>
      <c r="N12" s="85">
        <f>M12+15</f>
        <v>15</v>
      </c>
      <c r="O12" s="85">
        <f t="shared" si="1"/>
        <v>15</v>
      </c>
      <c r="P12" s="41"/>
      <c r="Q12" s="41"/>
      <c r="R12" s="41"/>
    </row>
    <row r="13" spans="1:18" ht="82.5" customHeight="1">
      <c r="A13" s="120" t="s">
        <v>171</v>
      </c>
      <c r="B13" s="121"/>
      <c r="C13" s="63" t="s">
        <v>123</v>
      </c>
      <c r="D13" s="63"/>
      <c r="E13" s="63"/>
      <c r="F13" s="26" t="s">
        <v>87</v>
      </c>
      <c r="G13" s="26"/>
      <c r="H13" s="109" t="s">
        <v>81</v>
      </c>
      <c r="I13" s="109"/>
      <c r="J13" s="109"/>
      <c r="K13" s="18" t="s">
        <v>28</v>
      </c>
      <c r="L13" s="41">
        <v>792</v>
      </c>
      <c r="M13" s="85">
        <f>(12*3+122*5+133*4)/12</f>
        <v>98.16666666666667</v>
      </c>
      <c r="N13" s="85">
        <f t="shared" si="0"/>
        <v>98.16666666666667</v>
      </c>
      <c r="O13" s="85">
        <f t="shared" si="1"/>
        <v>98.16666666666667</v>
      </c>
      <c r="P13" s="41"/>
      <c r="Q13" s="41"/>
      <c r="R13" s="41"/>
    </row>
    <row r="14" spans="1:18" ht="82.5" customHeight="1">
      <c r="A14" s="120" t="s">
        <v>172</v>
      </c>
      <c r="B14" s="121"/>
      <c r="C14" s="63" t="s">
        <v>123</v>
      </c>
      <c r="D14" s="63"/>
      <c r="E14" s="63"/>
      <c r="F14" s="26" t="s">
        <v>79</v>
      </c>
      <c r="G14" s="26"/>
      <c r="H14" s="109" t="s">
        <v>81</v>
      </c>
      <c r="I14" s="109"/>
      <c r="J14" s="109"/>
      <c r="K14" s="18" t="s">
        <v>28</v>
      </c>
      <c r="L14" s="41">
        <v>792</v>
      </c>
      <c r="M14" s="85">
        <f>(20*3+46*5+62*4)/12</f>
        <v>44.833333333333336</v>
      </c>
      <c r="N14" s="85">
        <f t="shared" si="0"/>
        <v>44.833333333333336</v>
      </c>
      <c r="O14" s="85">
        <f t="shared" si="1"/>
        <v>44.833333333333336</v>
      </c>
      <c r="P14" s="41"/>
      <c r="Q14" s="41"/>
      <c r="R14" s="41"/>
    </row>
    <row r="15" spans="1:18" ht="82.5" customHeight="1">
      <c r="A15" s="120" t="s">
        <v>173</v>
      </c>
      <c r="B15" s="121"/>
      <c r="C15" s="63" t="s">
        <v>114</v>
      </c>
      <c r="D15" s="63"/>
      <c r="E15" s="63"/>
      <c r="F15" s="26" t="s">
        <v>87</v>
      </c>
      <c r="G15" s="26"/>
      <c r="H15" s="109" t="s">
        <v>81</v>
      </c>
      <c r="I15" s="109"/>
      <c r="J15" s="109"/>
      <c r="K15" s="18" t="s">
        <v>28</v>
      </c>
      <c r="L15" s="41">
        <v>792</v>
      </c>
      <c r="M15" s="85">
        <f>(83*3+161*5+114*4)/12</f>
        <v>125.83333333333333</v>
      </c>
      <c r="N15" s="85">
        <f t="shared" si="0"/>
        <v>125.83333333333333</v>
      </c>
      <c r="O15" s="85">
        <f t="shared" si="1"/>
        <v>125.83333333333333</v>
      </c>
      <c r="P15" s="41"/>
      <c r="Q15" s="41"/>
      <c r="R15" s="41"/>
    </row>
    <row r="16" spans="1:18" ht="82.5" customHeight="1">
      <c r="A16" s="120" t="s">
        <v>174</v>
      </c>
      <c r="B16" s="121"/>
      <c r="C16" s="63" t="s">
        <v>114</v>
      </c>
      <c r="D16" s="63"/>
      <c r="E16" s="63"/>
      <c r="F16" s="26" t="s">
        <v>79</v>
      </c>
      <c r="G16" s="26"/>
      <c r="H16" s="109" t="s">
        <v>81</v>
      </c>
      <c r="I16" s="109"/>
      <c r="J16" s="109"/>
      <c r="K16" s="18" t="s">
        <v>28</v>
      </c>
      <c r="L16" s="41">
        <v>792</v>
      </c>
      <c r="M16" s="85">
        <f>(63*3+99*5+126*4)/12</f>
        <v>99</v>
      </c>
      <c r="N16" s="85">
        <f t="shared" si="0"/>
        <v>99</v>
      </c>
      <c r="O16" s="85">
        <f t="shared" si="1"/>
        <v>99</v>
      </c>
      <c r="P16" s="41"/>
      <c r="Q16" s="41"/>
      <c r="R16" s="41"/>
    </row>
    <row r="17" spans="1:18" ht="82.5" customHeight="1">
      <c r="A17" s="120" t="s">
        <v>175</v>
      </c>
      <c r="B17" s="121"/>
      <c r="C17" s="63" t="s">
        <v>119</v>
      </c>
      <c r="D17" s="63"/>
      <c r="E17" s="63"/>
      <c r="F17" s="26" t="s">
        <v>87</v>
      </c>
      <c r="G17" s="26"/>
      <c r="H17" s="109" t="s">
        <v>81</v>
      </c>
      <c r="I17" s="109"/>
      <c r="J17" s="109"/>
      <c r="K17" s="18" t="s">
        <v>28</v>
      </c>
      <c r="L17" s="41">
        <v>792</v>
      </c>
      <c r="M17" s="85">
        <f>(10*8+11*4)/12</f>
        <v>10.333333333333334</v>
      </c>
      <c r="N17" s="85">
        <f t="shared" si="0"/>
        <v>10.333333333333334</v>
      </c>
      <c r="O17" s="85">
        <f t="shared" si="1"/>
        <v>10.333333333333334</v>
      </c>
      <c r="P17" s="41"/>
      <c r="Q17" s="41"/>
      <c r="R17" s="41"/>
    </row>
    <row r="18" spans="1:18" ht="82.5" customHeight="1">
      <c r="A18" s="120" t="s">
        <v>176</v>
      </c>
      <c r="B18" s="121"/>
      <c r="C18" s="63" t="s">
        <v>119</v>
      </c>
      <c r="D18" s="63"/>
      <c r="E18" s="63"/>
      <c r="F18" s="26" t="s">
        <v>79</v>
      </c>
      <c r="G18" s="26"/>
      <c r="H18" s="109" t="s">
        <v>81</v>
      </c>
      <c r="I18" s="109"/>
      <c r="J18" s="109"/>
      <c r="K18" s="18" t="s">
        <v>28</v>
      </c>
      <c r="L18" s="41">
        <v>792</v>
      </c>
      <c r="M18" s="85">
        <f>(16*8+10*4)/12</f>
        <v>14</v>
      </c>
      <c r="N18" s="85">
        <f t="shared" si="0"/>
        <v>14</v>
      </c>
      <c r="O18" s="85">
        <f t="shared" si="1"/>
        <v>14</v>
      </c>
      <c r="P18" s="41"/>
      <c r="Q18" s="41"/>
      <c r="R18" s="41"/>
    </row>
    <row r="19" spans="1:18" ht="82.5" customHeight="1">
      <c r="A19" s="120" t="s">
        <v>177</v>
      </c>
      <c r="B19" s="121"/>
      <c r="C19" s="63" t="s">
        <v>124</v>
      </c>
      <c r="D19" s="63"/>
      <c r="E19" s="63"/>
      <c r="F19" s="26" t="s">
        <v>87</v>
      </c>
      <c r="G19" s="26"/>
      <c r="H19" s="109" t="s">
        <v>81</v>
      </c>
      <c r="I19" s="109"/>
      <c r="J19" s="109"/>
      <c r="K19" s="18" t="s">
        <v>28</v>
      </c>
      <c r="L19" s="41">
        <v>792</v>
      </c>
      <c r="M19" s="85">
        <f>(24*8+16*4)/12</f>
        <v>21.333333333333332</v>
      </c>
      <c r="N19" s="85">
        <f t="shared" si="0"/>
        <v>21.333333333333332</v>
      </c>
      <c r="O19" s="85">
        <f t="shared" si="1"/>
        <v>21.333333333333332</v>
      </c>
      <c r="P19" s="41"/>
      <c r="Q19" s="41"/>
      <c r="R19" s="41"/>
    </row>
    <row r="20" spans="1:18" ht="82.5" customHeight="1">
      <c r="A20" s="120" t="s">
        <v>178</v>
      </c>
      <c r="B20" s="121"/>
      <c r="C20" s="63" t="s">
        <v>124</v>
      </c>
      <c r="D20" s="63"/>
      <c r="E20" s="63"/>
      <c r="F20" s="26" t="s">
        <v>79</v>
      </c>
      <c r="G20" s="26"/>
      <c r="H20" s="109" t="s">
        <v>81</v>
      </c>
      <c r="I20" s="109"/>
      <c r="J20" s="109"/>
      <c r="K20" s="18" t="s">
        <v>28</v>
      </c>
      <c r="L20" s="41">
        <v>792</v>
      </c>
      <c r="M20" s="85">
        <f>(15*8+7*4)/12</f>
        <v>12.333333333333334</v>
      </c>
      <c r="N20" s="85">
        <f t="shared" si="0"/>
        <v>12.333333333333334</v>
      </c>
      <c r="O20" s="85">
        <f t="shared" si="1"/>
        <v>12.333333333333334</v>
      </c>
      <c r="P20" s="41"/>
      <c r="Q20" s="41"/>
      <c r="R20" s="41"/>
    </row>
    <row r="21" spans="1:18" ht="82.5" customHeight="1">
      <c r="A21" s="120" t="s">
        <v>179</v>
      </c>
      <c r="B21" s="121"/>
      <c r="C21" s="63" t="s">
        <v>111</v>
      </c>
      <c r="D21" s="63"/>
      <c r="E21" s="63"/>
      <c r="F21" s="26" t="s">
        <v>87</v>
      </c>
      <c r="G21" s="26"/>
      <c r="H21" s="109" t="s">
        <v>81</v>
      </c>
      <c r="I21" s="109"/>
      <c r="J21" s="109"/>
      <c r="K21" s="18" t="s">
        <v>28</v>
      </c>
      <c r="L21" s="41">
        <v>792</v>
      </c>
      <c r="M21" s="85">
        <f>(50*3+100*5+60*4)/12</f>
        <v>74.16666666666667</v>
      </c>
      <c r="N21" s="85">
        <f t="shared" si="0"/>
        <v>74.16666666666667</v>
      </c>
      <c r="O21" s="85">
        <f t="shared" si="1"/>
        <v>74.16666666666667</v>
      </c>
      <c r="P21" s="41"/>
      <c r="Q21" s="41"/>
      <c r="R21" s="41"/>
    </row>
    <row r="22" spans="1:18" ht="82.5" customHeight="1">
      <c r="A22" s="120" t="s">
        <v>180</v>
      </c>
      <c r="B22" s="121"/>
      <c r="C22" s="63" t="s">
        <v>111</v>
      </c>
      <c r="D22" s="63"/>
      <c r="E22" s="63"/>
      <c r="F22" s="26" t="s">
        <v>79</v>
      </c>
      <c r="G22" s="26"/>
      <c r="H22" s="109" t="s">
        <v>81</v>
      </c>
      <c r="I22" s="109"/>
      <c r="J22" s="109"/>
      <c r="K22" s="18" t="s">
        <v>28</v>
      </c>
      <c r="L22" s="41">
        <v>792</v>
      </c>
      <c r="M22" s="85">
        <f>(12*3+49*5+50*4)/12</f>
        <v>40.083333333333336</v>
      </c>
      <c r="N22" s="85">
        <f t="shared" si="0"/>
        <v>40.083333333333336</v>
      </c>
      <c r="O22" s="85">
        <f t="shared" si="1"/>
        <v>40.083333333333336</v>
      </c>
      <c r="P22" s="41"/>
      <c r="Q22" s="41"/>
      <c r="R22" s="41"/>
    </row>
    <row r="23" spans="1:18" ht="82.5" customHeight="1">
      <c r="A23" s="120" t="s">
        <v>181</v>
      </c>
      <c r="B23" s="121"/>
      <c r="C23" s="63" t="s">
        <v>116</v>
      </c>
      <c r="D23" s="63"/>
      <c r="E23" s="63"/>
      <c r="F23" s="26" t="s">
        <v>87</v>
      </c>
      <c r="G23" s="26"/>
      <c r="H23" s="109" t="s">
        <v>81</v>
      </c>
      <c r="I23" s="109"/>
      <c r="J23" s="109"/>
      <c r="K23" s="18" t="s">
        <v>28</v>
      </c>
      <c r="L23" s="41">
        <v>792</v>
      </c>
      <c r="M23" s="85">
        <f>(14*3+44*5+66*4)/12</f>
        <v>43.833333333333336</v>
      </c>
      <c r="N23" s="85">
        <f t="shared" si="0"/>
        <v>43.833333333333336</v>
      </c>
      <c r="O23" s="85">
        <f t="shared" si="1"/>
        <v>43.833333333333336</v>
      </c>
      <c r="P23" s="41"/>
      <c r="Q23" s="41"/>
      <c r="R23" s="41"/>
    </row>
    <row r="24" spans="1:18" ht="82.5" customHeight="1">
      <c r="A24" s="120" t="s">
        <v>182</v>
      </c>
      <c r="B24" s="121"/>
      <c r="C24" s="63" t="s">
        <v>116</v>
      </c>
      <c r="D24" s="63"/>
      <c r="E24" s="63"/>
      <c r="F24" s="26" t="s">
        <v>79</v>
      </c>
      <c r="G24" s="26"/>
      <c r="H24" s="109" t="s">
        <v>81</v>
      </c>
      <c r="I24" s="109"/>
      <c r="J24" s="109"/>
      <c r="K24" s="18" t="s">
        <v>28</v>
      </c>
      <c r="L24" s="41">
        <v>792</v>
      </c>
      <c r="M24" s="85">
        <f>(53*8+51*4)/12</f>
        <v>52.333333333333336</v>
      </c>
      <c r="N24" s="85">
        <f t="shared" si="0"/>
        <v>52.333333333333336</v>
      </c>
      <c r="O24" s="85">
        <f t="shared" si="1"/>
        <v>52.333333333333336</v>
      </c>
      <c r="P24" s="41"/>
      <c r="Q24" s="41"/>
      <c r="R24" s="41"/>
    </row>
    <row r="25" spans="1:18" ht="82.5" customHeight="1">
      <c r="A25" s="120" t="s">
        <v>183</v>
      </c>
      <c r="B25" s="121"/>
      <c r="C25" s="63" t="s">
        <v>115</v>
      </c>
      <c r="D25" s="63"/>
      <c r="E25" s="63"/>
      <c r="F25" s="26" t="s">
        <v>87</v>
      </c>
      <c r="G25" s="26"/>
      <c r="H25" s="109" t="s">
        <v>81</v>
      </c>
      <c r="I25" s="109"/>
      <c r="J25" s="109"/>
      <c r="K25" s="18" t="s">
        <v>28</v>
      </c>
      <c r="L25" s="41">
        <v>792</v>
      </c>
      <c r="M25" s="85">
        <f>(47*3+76*5+53*4)/12</f>
        <v>61.083333333333336</v>
      </c>
      <c r="N25" s="85">
        <f t="shared" si="0"/>
        <v>61.083333333333336</v>
      </c>
      <c r="O25" s="85">
        <f t="shared" si="1"/>
        <v>61.083333333333336</v>
      </c>
      <c r="P25" s="41"/>
      <c r="Q25" s="41"/>
      <c r="R25" s="41"/>
    </row>
    <row r="26" spans="1:18" ht="82.5" customHeight="1">
      <c r="A26" s="120" t="s">
        <v>184</v>
      </c>
      <c r="B26" s="121"/>
      <c r="C26" s="63" t="s">
        <v>115</v>
      </c>
      <c r="D26" s="63"/>
      <c r="E26" s="63"/>
      <c r="F26" s="26" t="s">
        <v>79</v>
      </c>
      <c r="G26" s="26"/>
      <c r="H26" s="109" t="s">
        <v>81</v>
      </c>
      <c r="I26" s="109"/>
      <c r="J26" s="109"/>
      <c r="K26" s="18" t="s">
        <v>28</v>
      </c>
      <c r="L26" s="41">
        <v>792</v>
      </c>
      <c r="M26" s="85">
        <f>(25*3+36*5+50*4)/12</f>
        <v>37.916666666666664</v>
      </c>
      <c r="N26" s="85">
        <f t="shared" si="0"/>
        <v>37.916666666666664</v>
      </c>
      <c r="O26" s="85">
        <f t="shared" si="1"/>
        <v>37.916666666666664</v>
      </c>
      <c r="P26" s="41"/>
      <c r="Q26" s="41"/>
      <c r="R26" s="41"/>
    </row>
    <row r="27" spans="1:18" ht="82.5" customHeight="1">
      <c r="A27" s="120" t="s">
        <v>185</v>
      </c>
      <c r="B27" s="121"/>
      <c r="C27" s="63" t="s">
        <v>117</v>
      </c>
      <c r="D27" s="63"/>
      <c r="E27" s="63"/>
      <c r="F27" s="26" t="s">
        <v>87</v>
      </c>
      <c r="G27" s="26"/>
      <c r="H27" s="109" t="s">
        <v>81</v>
      </c>
      <c r="I27" s="109"/>
      <c r="J27" s="109"/>
      <c r="K27" s="18" t="s">
        <v>28</v>
      </c>
      <c r="L27" s="41">
        <v>792</v>
      </c>
      <c r="M27" s="85">
        <f>(54*8+56*4)/12</f>
        <v>54.666666666666664</v>
      </c>
      <c r="N27" s="85">
        <f t="shared" si="0"/>
        <v>54.666666666666664</v>
      </c>
      <c r="O27" s="85">
        <f t="shared" si="1"/>
        <v>54.666666666666664</v>
      </c>
      <c r="P27" s="41"/>
      <c r="Q27" s="41"/>
      <c r="R27" s="41"/>
    </row>
    <row r="28" spans="1:18" ht="82.5" customHeight="1">
      <c r="A28" s="120" t="s">
        <v>186</v>
      </c>
      <c r="B28" s="122"/>
      <c r="C28" s="63" t="s">
        <v>120</v>
      </c>
      <c r="D28" s="63"/>
      <c r="E28" s="63"/>
      <c r="F28" s="26" t="s">
        <v>87</v>
      </c>
      <c r="G28" s="26"/>
      <c r="H28" s="109" t="s">
        <v>81</v>
      </c>
      <c r="I28" s="109"/>
      <c r="J28" s="109"/>
      <c r="K28" s="18" t="s">
        <v>28</v>
      </c>
      <c r="L28" s="41">
        <v>792</v>
      </c>
      <c r="M28" s="85">
        <f>(75*8+135*4)/12</f>
        <v>95</v>
      </c>
      <c r="N28" s="85">
        <f t="shared" si="0"/>
        <v>95</v>
      </c>
      <c r="O28" s="85">
        <f t="shared" si="1"/>
        <v>95</v>
      </c>
      <c r="P28" s="41"/>
      <c r="Q28" s="41"/>
      <c r="R28" s="41"/>
    </row>
    <row r="29" spans="1:18" ht="82.5" customHeight="1">
      <c r="A29" s="120" t="s">
        <v>187</v>
      </c>
      <c r="B29" s="121"/>
      <c r="C29" s="63" t="s">
        <v>120</v>
      </c>
      <c r="D29" s="63"/>
      <c r="E29" s="63"/>
      <c r="F29" s="26" t="s">
        <v>79</v>
      </c>
      <c r="G29" s="26"/>
      <c r="H29" s="109" t="s">
        <v>81</v>
      </c>
      <c r="I29" s="109"/>
      <c r="J29" s="109"/>
      <c r="K29" s="18" t="s">
        <v>28</v>
      </c>
      <c r="L29" s="41">
        <v>792</v>
      </c>
      <c r="M29" s="85">
        <f>(47*8+25*4)/12</f>
        <v>39.666666666666664</v>
      </c>
      <c r="N29" s="85">
        <f t="shared" si="0"/>
        <v>39.666666666666664</v>
      </c>
      <c r="O29" s="85">
        <f t="shared" si="1"/>
        <v>39.666666666666664</v>
      </c>
      <c r="P29" s="41"/>
      <c r="Q29" s="41"/>
      <c r="R29" s="41"/>
    </row>
    <row r="30" spans="1:18" ht="82.5" customHeight="1">
      <c r="A30" s="120" t="s">
        <v>188</v>
      </c>
      <c r="B30" s="121"/>
      <c r="C30" s="63" t="s">
        <v>120</v>
      </c>
      <c r="D30" s="63"/>
      <c r="E30" s="63"/>
      <c r="F30" s="26" t="s">
        <v>113</v>
      </c>
      <c r="G30" s="26"/>
      <c r="H30" s="109" t="s">
        <v>81</v>
      </c>
      <c r="I30" s="109"/>
      <c r="J30" s="109"/>
      <c r="K30" s="18" t="s">
        <v>28</v>
      </c>
      <c r="L30" s="41">
        <v>792</v>
      </c>
      <c r="M30" s="85">
        <f>(4*8+12*4)/12</f>
        <v>6.666666666666667</v>
      </c>
      <c r="N30" s="85">
        <f t="shared" si="0"/>
        <v>6.666666666666667</v>
      </c>
      <c r="O30" s="85">
        <f t="shared" si="1"/>
        <v>6.666666666666667</v>
      </c>
      <c r="P30" s="41"/>
      <c r="Q30" s="41"/>
      <c r="R30" s="41"/>
    </row>
    <row r="31" spans="1:18" ht="82.5" customHeight="1">
      <c r="A31" s="120" t="s">
        <v>189</v>
      </c>
      <c r="B31" s="121"/>
      <c r="C31" s="63" t="s">
        <v>112</v>
      </c>
      <c r="D31" s="63"/>
      <c r="E31" s="63"/>
      <c r="F31" s="26" t="s">
        <v>87</v>
      </c>
      <c r="G31" s="26"/>
      <c r="H31" s="109" t="s">
        <v>81</v>
      </c>
      <c r="I31" s="109"/>
      <c r="J31" s="109"/>
      <c r="K31" s="18" t="s">
        <v>28</v>
      </c>
      <c r="L31" s="41">
        <v>792</v>
      </c>
      <c r="M31" s="85">
        <f>(64*3+135*5+158*4)/12</f>
        <v>124.91666666666667</v>
      </c>
      <c r="N31" s="85">
        <f t="shared" si="0"/>
        <v>124.91666666666667</v>
      </c>
      <c r="O31" s="85">
        <f t="shared" si="1"/>
        <v>124.91666666666667</v>
      </c>
      <c r="P31" s="41"/>
      <c r="Q31" s="41"/>
      <c r="R31" s="41"/>
    </row>
    <row r="32" spans="1:18" ht="82.5" customHeight="1">
      <c r="A32" s="120" t="s">
        <v>190</v>
      </c>
      <c r="B32" s="121"/>
      <c r="C32" s="63" t="s">
        <v>112</v>
      </c>
      <c r="D32" s="63"/>
      <c r="E32" s="63"/>
      <c r="F32" s="26" t="s">
        <v>79</v>
      </c>
      <c r="G32" s="26"/>
      <c r="H32" s="109" t="s">
        <v>81</v>
      </c>
      <c r="I32" s="109"/>
      <c r="J32" s="109"/>
      <c r="K32" s="18" t="s">
        <v>28</v>
      </c>
      <c r="L32" s="41">
        <v>792</v>
      </c>
      <c r="M32" s="85">
        <f>(40*3+91*5+112*4)/12</f>
        <v>85.25</v>
      </c>
      <c r="N32" s="85">
        <f t="shared" si="0"/>
        <v>85.25</v>
      </c>
      <c r="O32" s="85">
        <f t="shared" si="1"/>
        <v>85.25</v>
      </c>
      <c r="P32" s="41"/>
      <c r="Q32" s="41"/>
      <c r="R32" s="41"/>
    </row>
    <row r="33" spans="1:18" ht="82.5" customHeight="1">
      <c r="A33" s="120" t="s">
        <v>191</v>
      </c>
      <c r="B33" s="121"/>
      <c r="C33" s="63" t="s">
        <v>112</v>
      </c>
      <c r="D33" s="63"/>
      <c r="E33" s="63"/>
      <c r="F33" s="26" t="s">
        <v>113</v>
      </c>
      <c r="G33" s="26"/>
      <c r="H33" s="109" t="s">
        <v>81</v>
      </c>
      <c r="I33" s="109"/>
      <c r="J33" s="109"/>
      <c r="K33" s="18" t="s">
        <v>28</v>
      </c>
      <c r="L33" s="41">
        <v>792</v>
      </c>
      <c r="M33" s="85">
        <f>(4*12)/12</f>
        <v>4</v>
      </c>
      <c r="N33" s="85">
        <f t="shared" si="0"/>
        <v>4</v>
      </c>
      <c r="O33" s="85">
        <f t="shared" si="1"/>
        <v>4</v>
      </c>
      <c r="P33" s="41"/>
      <c r="Q33" s="41"/>
      <c r="R33" s="41"/>
    </row>
    <row r="34" spans="1:18" ht="93.75" customHeight="1">
      <c r="A34" s="120" t="s">
        <v>192</v>
      </c>
      <c r="B34" s="121"/>
      <c r="C34" s="63" t="s">
        <v>112</v>
      </c>
      <c r="D34" s="63"/>
      <c r="E34" s="63"/>
      <c r="F34" s="26" t="s">
        <v>128</v>
      </c>
      <c r="G34" s="26"/>
      <c r="H34" s="109" t="s">
        <v>81</v>
      </c>
      <c r="I34" s="109"/>
      <c r="J34" s="109"/>
      <c r="K34" s="18" t="s">
        <v>28</v>
      </c>
      <c r="L34" s="41">
        <v>792</v>
      </c>
      <c r="M34" s="85">
        <f>(2*3+2*9)/12</f>
        <v>2</v>
      </c>
      <c r="N34" s="85">
        <f t="shared" si="0"/>
        <v>2</v>
      </c>
      <c r="O34" s="85">
        <f t="shared" si="1"/>
        <v>2</v>
      </c>
      <c r="P34" s="41"/>
      <c r="Q34" s="41"/>
      <c r="R34" s="41"/>
    </row>
    <row r="35" spans="1:18" s="36" customFormat="1" ht="90" customHeight="1">
      <c r="A35" s="124" t="s">
        <v>193</v>
      </c>
      <c r="B35" s="124"/>
      <c r="C35" s="72" t="s">
        <v>142</v>
      </c>
      <c r="D35" s="72"/>
      <c r="E35" s="72"/>
      <c r="F35" s="23" t="s">
        <v>87</v>
      </c>
      <c r="G35" s="23"/>
      <c r="H35" s="113" t="s">
        <v>81</v>
      </c>
      <c r="I35" s="113"/>
      <c r="J35" s="113"/>
      <c r="K35" s="18" t="s">
        <v>28</v>
      </c>
      <c r="L35" s="41">
        <v>792</v>
      </c>
      <c r="M35" s="86">
        <f>(0*3+84*5+77*4)/12</f>
        <v>60.666666666666664</v>
      </c>
      <c r="N35" s="85">
        <f t="shared" si="0"/>
        <v>60.666666666666664</v>
      </c>
      <c r="O35" s="85">
        <f t="shared" si="1"/>
        <v>60.666666666666664</v>
      </c>
      <c r="P35" s="41"/>
      <c r="Q35" s="41"/>
      <c r="R35" s="41"/>
    </row>
    <row r="36" spans="1:18" s="36" customFormat="1" ht="92.25" customHeight="1">
      <c r="A36" s="124" t="s">
        <v>194</v>
      </c>
      <c r="B36" s="124"/>
      <c r="C36" s="72" t="s">
        <v>142</v>
      </c>
      <c r="D36" s="72"/>
      <c r="E36" s="72"/>
      <c r="F36" s="23" t="s">
        <v>143</v>
      </c>
      <c r="G36" s="23"/>
      <c r="H36" s="113" t="s">
        <v>81</v>
      </c>
      <c r="I36" s="113"/>
      <c r="J36" s="113"/>
      <c r="K36" s="18" t="s">
        <v>28</v>
      </c>
      <c r="L36" s="41">
        <v>792</v>
      </c>
      <c r="M36" s="86">
        <f>(0*3+47*5+58*4)/12</f>
        <v>38.916666666666664</v>
      </c>
      <c r="N36" s="85">
        <f t="shared" si="0"/>
        <v>38.916666666666664</v>
      </c>
      <c r="O36" s="85">
        <f t="shared" si="1"/>
        <v>38.916666666666664</v>
      </c>
      <c r="P36" s="41"/>
      <c r="Q36" s="41"/>
      <c r="R36" s="41"/>
    </row>
    <row r="37" spans="1:18" s="36" customFormat="1" ht="102" customHeight="1">
      <c r="A37" s="124" t="s">
        <v>202</v>
      </c>
      <c r="B37" s="124"/>
      <c r="C37" s="72" t="s">
        <v>142</v>
      </c>
      <c r="D37" s="72"/>
      <c r="E37" s="72"/>
      <c r="F37" s="23" t="s">
        <v>113</v>
      </c>
      <c r="G37" s="23"/>
      <c r="H37" s="113" t="s">
        <v>81</v>
      </c>
      <c r="I37" s="113"/>
      <c r="J37" s="113"/>
      <c r="K37" s="18" t="s">
        <v>28</v>
      </c>
      <c r="L37" s="41">
        <v>792</v>
      </c>
      <c r="M37" s="86">
        <f>(0*3+4*9)/12</f>
        <v>3</v>
      </c>
      <c r="N37" s="85">
        <f t="shared" si="0"/>
        <v>3</v>
      </c>
      <c r="O37" s="85">
        <f t="shared" si="1"/>
        <v>3</v>
      </c>
      <c r="P37" s="41"/>
      <c r="Q37" s="41"/>
      <c r="R37" s="41"/>
    </row>
    <row r="38" spans="1:18" ht="97.5" customHeight="1">
      <c r="A38" s="120" t="s">
        <v>195</v>
      </c>
      <c r="B38" s="121"/>
      <c r="C38" s="63" t="s">
        <v>109</v>
      </c>
      <c r="D38" s="63"/>
      <c r="E38" s="63"/>
      <c r="F38" s="26" t="s">
        <v>87</v>
      </c>
      <c r="G38" s="26"/>
      <c r="H38" s="109" t="s">
        <v>81</v>
      </c>
      <c r="I38" s="109"/>
      <c r="J38" s="109"/>
      <c r="K38" s="18" t="s">
        <v>28</v>
      </c>
      <c r="L38" s="41">
        <v>792</v>
      </c>
      <c r="M38" s="85">
        <f>(360*3+498*5+510*4)/12</f>
        <v>467.5</v>
      </c>
      <c r="N38" s="85">
        <f t="shared" si="0"/>
        <v>467.5</v>
      </c>
      <c r="O38" s="85">
        <f t="shared" si="1"/>
        <v>467.5</v>
      </c>
      <c r="P38" s="41"/>
      <c r="Q38" s="41"/>
      <c r="R38" s="41"/>
    </row>
    <row r="39" spans="1:18" ht="93.75" customHeight="1">
      <c r="A39" s="120" t="s">
        <v>196</v>
      </c>
      <c r="B39" s="121"/>
      <c r="C39" s="63" t="s">
        <v>109</v>
      </c>
      <c r="D39" s="63"/>
      <c r="E39" s="63"/>
      <c r="F39" s="26" t="s">
        <v>79</v>
      </c>
      <c r="G39" s="26"/>
      <c r="H39" s="109" t="s">
        <v>81</v>
      </c>
      <c r="I39" s="109"/>
      <c r="J39" s="109"/>
      <c r="K39" s="18" t="s">
        <v>28</v>
      </c>
      <c r="L39" s="41">
        <v>792</v>
      </c>
      <c r="M39" s="85">
        <f>(434*3+599*5+548*4)/12</f>
        <v>540.75</v>
      </c>
      <c r="N39" s="85">
        <f t="shared" si="0"/>
        <v>540.75</v>
      </c>
      <c r="O39" s="85">
        <f t="shared" si="1"/>
        <v>540.75</v>
      </c>
      <c r="P39" s="41"/>
      <c r="Q39" s="41"/>
      <c r="R39" s="41"/>
    </row>
    <row r="40" spans="1:18" ht="82.5" customHeight="1">
      <c r="A40" s="120" t="s">
        <v>197</v>
      </c>
      <c r="B40" s="121"/>
      <c r="C40" s="63" t="s">
        <v>110</v>
      </c>
      <c r="D40" s="63"/>
      <c r="E40" s="63"/>
      <c r="F40" s="26" t="s">
        <v>87</v>
      </c>
      <c r="G40" s="26"/>
      <c r="H40" s="109" t="s">
        <v>81</v>
      </c>
      <c r="I40" s="109"/>
      <c r="J40" s="109"/>
      <c r="K40" s="18" t="s">
        <v>28</v>
      </c>
      <c r="L40" s="41">
        <v>792</v>
      </c>
      <c r="M40" s="85">
        <f>(12*8+0*4)/12</f>
        <v>8</v>
      </c>
      <c r="N40" s="85">
        <f>M40+15</f>
        <v>23</v>
      </c>
      <c r="O40" s="85">
        <f t="shared" si="1"/>
        <v>23</v>
      </c>
      <c r="P40" s="41"/>
      <c r="Q40" s="41"/>
      <c r="R40" s="41"/>
    </row>
    <row r="41" spans="1:18" ht="82.5" customHeight="1">
      <c r="A41" s="120" t="s">
        <v>198</v>
      </c>
      <c r="B41" s="121"/>
      <c r="C41" s="63" t="s">
        <v>110</v>
      </c>
      <c r="D41" s="63"/>
      <c r="E41" s="63"/>
      <c r="F41" s="26" t="s">
        <v>79</v>
      </c>
      <c r="G41" s="26"/>
      <c r="H41" s="109" t="s">
        <v>81</v>
      </c>
      <c r="I41" s="109"/>
      <c r="J41" s="109"/>
      <c r="K41" s="18" t="s">
        <v>28</v>
      </c>
      <c r="L41" s="41">
        <v>792</v>
      </c>
      <c r="M41" s="85">
        <f>(15*8+20*4)/12</f>
        <v>16.666666666666668</v>
      </c>
      <c r="N41" s="85">
        <f t="shared" si="0"/>
        <v>16.666666666666668</v>
      </c>
      <c r="O41" s="85">
        <f t="shared" si="1"/>
        <v>16.666666666666668</v>
      </c>
      <c r="P41" s="41"/>
      <c r="Q41" s="41"/>
      <c r="R41" s="41"/>
    </row>
    <row r="42" spans="1:18" ht="82.5" customHeight="1">
      <c r="A42" s="127" t="s">
        <v>199</v>
      </c>
      <c r="B42" s="127"/>
      <c r="C42" s="62" t="s">
        <v>145</v>
      </c>
      <c r="D42" s="62"/>
      <c r="E42" s="62"/>
      <c r="F42" s="23" t="s">
        <v>87</v>
      </c>
      <c r="G42" s="23"/>
      <c r="H42" s="113" t="s">
        <v>81</v>
      </c>
      <c r="I42" s="113"/>
      <c r="J42" s="113"/>
      <c r="K42" s="18" t="s">
        <v>28</v>
      </c>
      <c r="L42" s="41">
        <v>792</v>
      </c>
      <c r="M42" s="86">
        <f>(0*3+17*5+15*4)/12</f>
        <v>12.083333333333334</v>
      </c>
      <c r="N42" s="87">
        <f t="shared" si="0"/>
        <v>12.083333333333334</v>
      </c>
      <c r="O42" s="87">
        <f>M42</f>
        <v>12.083333333333334</v>
      </c>
      <c r="P42" s="41"/>
      <c r="Q42" s="41"/>
      <c r="R42" s="41"/>
    </row>
    <row r="43" spans="1:18" ht="82.5" customHeight="1">
      <c r="A43" s="120" t="s">
        <v>201</v>
      </c>
      <c r="B43" s="121"/>
      <c r="C43" s="63" t="s">
        <v>121</v>
      </c>
      <c r="D43" s="63"/>
      <c r="E43" s="63"/>
      <c r="F43" s="26" t="s">
        <v>87</v>
      </c>
      <c r="G43" s="26"/>
      <c r="H43" s="109" t="s">
        <v>81</v>
      </c>
      <c r="I43" s="109"/>
      <c r="J43" s="109"/>
      <c r="K43" s="18" t="s">
        <v>28</v>
      </c>
      <c r="L43" s="41">
        <v>792</v>
      </c>
      <c r="M43" s="85">
        <f>(173*8+144*4)/12</f>
        <v>163.33333333333334</v>
      </c>
      <c r="N43" s="85">
        <f t="shared" si="0"/>
        <v>163.33333333333334</v>
      </c>
      <c r="O43" s="85">
        <f t="shared" si="1"/>
        <v>163.33333333333334</v>
      </c>
      <c r="P43" s="41"/>
      <c r="Q43" s="41"/>
      <c r="R43" s="41"/>
    </row>
    <row r="44" spans="1:22" ht="82.5" customHeight="1">
      <c r="A44" s="120" t="s">
        <v>200</v>
      </c>
      <c r="B44" s="121"/>
      <c r="C44" s="63" t="s">
        <v>121</v>
      </c>
      <c r="D44" s="63"/>
      <c r="E44" s="63"/>
      <c r="F44" s="26" t="s">
        <v>79</v>
      </c>
      <c r="G44" s="26"/>
      <c r="H44" s="109" t="s">
        <v>81</v>
      </c>
      <c r="I44" s="109"/>
      <c r="J44" s="109"/>
      <c r="K44" s="18" t="s">
        <v>28</v>
      </c>
      <c r="L44" s="41">
        <v>792</v>
      </c>
      <c r="M44" s="85">
        <f>(82*8+108*4)/12</f>
        <v>90.66666666666667</v>
      </c>
      <c r="N44" s="85">
        <f t="shared" si="0"/>
        <v>90.66666666666667</v>
      </c>
      <c r="O44" s="85">
        <f t="shared" si="1"/>
        <v>90.66666666666667</v>
      </c>
      <c r="P44" s="41"/>
      <c r="Q44" s="41"/>
      <c r="R44" s="41"/>
      <c r="S44" s="89">
        <f>SUM(M8:M44)</f>
        <v>3192.3333333333335</v>
      </c>
      <c r="T44" s="48" t="s">
        <v>255</v>
      </c>
      <c r="U44" s="89"/>
      <c r="V44" s="89"/>
    </row>
    <row r="45" spans="1:21" ht="20.25" customHeight="1">
      <c r="A45" s="134" t="s">
        <v>23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50"/>
      <c r="S45" s="89">
        <f>'Ч.1. Раздел 2 НО 2 стр'!S16</f>
        <v>394.41666666666663</v>
      </c>
      <c r="T45" s="90" t="s">
        <v>256</v>
      </c>
      <c r="U45" s="90"/>
    </row>
    <row r="46" spans="1:19" ht="15">
      <c r="A46" s="132" t="s">
        <v>98</v>
      </c>
      <c r="B46" s="132"/>
      <c r="C46" s="133"/>
      <c r="D46" s="52">
        <v>15</v>
      </c>
      <c r="S46" s="88">
        <f>SUM(S44:S45)</f>
        <v>3586.75</v>
      </c>
    </row>
    <row r="47" spans="1:18" ht="36" customHeight="1">
      <c r="A47" s="138" t="s">
        <v>29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</row>
    <row r="48" spans="1:20" ht="15">
      <c r="A48" s="138" t="s">
        <v>30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89">
        <f>'ч.2 раздел 1работы'!R24</f>
        <v>765.1666666666666</v>
      </c>
      <c r="T48" s="48" t="s">
        <v>257</v>
      </c>
    </row>
    <row r="49" ht="19.5" customHeight="1">
      <c r="S49" s="94">
        <f>SUM(S46:S48)</f>
        <v>4351.916666666667</v>
      </c>
    </row>
    <row r="50" spans="1:18" ht="15">
      <c r="A50" s="137" t="s">
        <v>31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9"/>
    </row>
    <row r="51" spans="1:20" ht="15.75">
      <c r="A51" s="137" t="s">
        <v>32</v>
      </c>
      <c r="B51" s="137"/>
      <c r="C51" s="137"/>
      <c r="D51" s="137" t="s">
        <v>33</v>
      </c>
      <c r="E51" s="137"/>
      <c r="F51" s="137"/>
      <c r="G51" s="137" t="s">
        <v>4</v>
      </c>
      <c r="H51" s="137"/>
      <c r="I51" s="137"/>
      <c r="J51" s="137"/>
      <c r="K51" s="137" t="s">
        <v>34</v>
      </c>
      <c r="L51" s="137"/>
      <c r="M51" s="137" t="s">
        <v>35</v>
      </c>
      <c r="N51" s="137"/>
      <c r="O51" s="137"/>
      <c r="P51" s="137"/>
      <c r="Q51" s="137"/>
      <c r="R51" s="139"/>
      <c r="S51" s="83" t="s">
        <v>252</v>
      </c>
      <c r="T51" s="84">
        <v>4352</v>
      </c>
    </row>
    <row r="52" spans="1:18" ht="15">
      <c r="A52" s="139">
        <v>1</v>
      </c>
      <c r="B52" s="140"/>
      <c r="C52" s="144"/>
      <c r="D52" s="139">
        <v>2</v>
      </c>
      <c r="E52" s="140"/>
      <c r="F52" s="144"/>
      <c r="G52" s="139">
        <v>3</v>
      </c>
      <c r="H52" s="140"/>
      <c r="I52" s="140"/>
      <c r="J52" s="144"/>
      <c r="K52" s="139">
        <v>4</v>
      </c>
      <c r="L52" s="144"/>
      <c r="M52" s="139">
        <v>5</v>
      </c>
      <c r="N52" s="140"/>
      <c r="O52" s="140"/>
      <c r="P52" s="140"/>
      <c r="Q52" s="140"/>
      <c r="R52" s="140"/>
    </row>
    <row r="53" spans="1:18" ht="54.75" customHeight="1">
      <c r="A53" s="141" t="s">
        <v>36</v>
      </c>
      <c r="B53" s="141"/>
      <c r="C53" s="141"/>
      <c r="D53" s="142" t="s">
        <v>37</v>
      </c>
      <c r="E53" s="142"/>
      <c r="F53" s="142"/>
      <c r="G53" s="143">
        <v>39420</v>
      </c>
      <c r="H53" s="141"/>
      <c r="I53" s="141"/>
      <c r="J53" s="141"/>
      <c r="K53" s="141" t="s">
        <v>83</v>
      </c>
      <c r="L53" s="141"/>
      <c r="M53" s="141" t="s">
        <v>82</v>
      </c>
      <c r="N53" s="141"/>
      <c r="O53" s="141"/>
      <c r="P53" s="141"/>
      <c r="Q53" s="141"/>
      <c r="R53" s="141"/>
    </row>
    <row r="54" spans="1:18" ht="15">
      <c r="A54" s="138" t="s">
        <v>38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</row>
    <row r="55" spans="1:18" ht="18" customHeight="1">
      <c r="A55" s="138" t="s">
        <v>39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1:18" ht="15">
      <c r="A56" s="138" t="s">
        <v>132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</row>
    <row r="57" spans="1:18" ht="15">
      <c r="A57" s="138" t="s">
        <v>52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1:18" ht="28.5" customHeight="1">
      <c r="A58" s="136" t="s">
        <v>260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1:18" ht="28.5" customHeight="1">
      <c r="A59" s="136" t="s">
        <v>261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spans="1:18" ht="28.5" customHeight="1">
      <c r="A60" s="136" t="s">
        <v>262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ht="28.5" customHeight="1">
      <c r="A61" s="136" t="s">
        <v>263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1:18" ht="28.5" customHeight="1">
      <c r="A62" s="136" t="s">
        <v>264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1:18" ht="28.5" customHeight="1">
      <c r="A63" s="136" t="s">
        <v>265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ht="28.5" customHeight="1">
      <c r="A64" s="136" t="s">
        <v>266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ht="28.5" customHeight="1">
      <c r="A65" s="136" t="s">
        <v>267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8" ht="28.5" customHeight="1">
      <c r="A66" s="136" t="s">
        <v>268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1:18" ht="28.5" customHeight="1">
      <c r="A67" s="136" t="s">
        <v>269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28.5" customHeight="1">
      <c r="A68" s="136" t="s">
        <v>270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28.5" customHeight="1">
      <c r="A69" s="136" t="s">
        <v>271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ht="28.5" customHeight="1">
      <c r="A70" s="136" t="s">
        <v>272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1:18" ht="28.5" customHeight="1">
      <c r="A71" s="136" t="s">
        <v>273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1:18" ht="28.5" customHeight="1">
      <c r="A72" s="136" t="s">
        <v>274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1:18" s="36" customFormat="1" ht="28.5" customHeight="1">
      <c r="A73" s="136" t="s">
        <v>275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1:18" s="36" customFormat="1" ht="28.5" customHeight="1">
      <c r="A74" s="136" t="s">
        <v>276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ht="28.5" customHeight="1">
      <c r="A75" s="136" t="s">
        <v>146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8" ht="31.5" customHeight="1">
      <c r="A76" s="136" t="s">
        <v>147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15">
      <c r="A77" s="138" t="s">
        <v>40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</row>
    <row r="78" ht="9" customHeight="1"/>
    <row r="79" spans="1:18" ht="15">
      <c r="A79" s="137" t="s">
        <v>42</v>
      </c>
      <c r="B79" s="137"/>
      <c r="C79" s="137"/>
      <c r="D79" s="137"/>
      <c r="E79" s="137"/>
      <c r="F79" s="137" t="s">
        <v>43</v>
      </c>
      <c r="G79" s="137"/>
      <c r="H79" s="137"/>
      <c r="I79" s="137"/>
      <c r="J79" s="137"/>
      <c r="K79" s="137"/>
      <c r="L79" s="137"/>
      <c r="M79" s="137"/>
      <c r="N79" s="137" t="s">
        <v>41</v>
      </c>
      <c r="O79" s="137"/>
      <c r="P79" s="137"/>
      <c r="Q79" s="137"/>
      <c r="R79" s="137"/>
    </row>
    <row r="80" spans="1:18" ht="15">
      <c r="A80" s="137">
        <v>1</v>
      </c>
      <c r="B80" s="137"/>
      <c r="C80" s="137"/>
      <c r="D80" s="137"/>
      <c r="E80" s="137"/>
      <c r="F80" s="137">
        <v>2</v>
      </c>
      <c r="G80" s="137"/>
      <c r="H80" s="137"/>
      <c r="I80" s="137"/>
      <c r="J80" s="137"/>
      <c r="K80" s="137"/>
      <c r="L80" s="137"/>
      <c r="M80" s="137"/>
      <c r="N80" s="137">
        <v>3</v>
      </c>
      <c r="O80" s="137"/>
      <c r="P80" s="137"/>
      <c r="Q80" s="137"/>
      <c r="R80" s="137"/>
    </row>
    <row r="81" spans="1:18" ht="30.75" customHeight="1">
      <c r="A81" s="135" t="s">
        <v>44</v>
      </c>
      <c r="B81" s="135"/>
      <c r="C81" s="135"/>
      <c r="D81" s="135"/>
      <c r="E81" s="135"/>
      <c r="F81" s="135" t="s">
        <v>45</v>
      </c>
      <c r="G81" s="135"/>
      <c r="H81" s="135"/>
      <c r="I81" s="135"/>
      <c r="J81" s="135"/>
      <c r="K81" s="135"/>
      <c r="L81" s="135"/>
      <c r="M81" s="135"/>
      <c r="N81" s="128" t="s">
        <v>46</v>
      </c>
      <c r="O81" s="129"/>
      <c r="P81" s="129"/>
      <c r="Q81" s="129"/>
      <c r="R81" s="130"/>
    </row>
    <row r="82" spans="1:18" ht="146.25" customHeight="1">
      <c r="A82" s="135" t="s">
        <v>47</v>
      </c>
      <c r="B82" s="135"/>
      <c r="C82" s="135"/>
      <c r="D82" s="135"/>
      <c r="E82" s="135"/>
      <c r="F82" s="135" t="s">
        <v>84</v>
      </c>
      <c r="G82" s="135"/>
      <c r="H82" s="135"/>
      <c r="I82" s="135"/>
      <c r="J82" s="135"/>
      <c r="K82" s="135"/>
      <c r="L82" s="135"/>
      <c r="M82" s="135"/>
      <c r="N82" s="135" t="s">
        <v>48</v>
      </c>
      <c r="O82" s="135"/>
      <c r="P82" s="135"/>
      <c r="Q82" s="135"/>
      <c r="R82" s="135"/>
    </row>
    <row r="83" spans="1:18" ht="18" customHeight="1">
      <c r="A83" s="128" t="s">
        <v>49</v>
      </c>
      <c r="B83" s="129"/>
      <c r="C83" s="129"/>
      <c r="D83" s="129"/>
      <c r="E83" s="130"/>
      <c r="F83" s="131" t="s">
        <v>50</v>
      </c>
      <c r="G83" s="131"/>
      <c r="H83" s="131"/>
      <c r="I83" s="131"/>
      <c r="J83" s="131"/>
      <c r="K83" s="131"/>
      <c r="L83" s="131"/>
      <c r="M83" s="131"/>
      <c r="N83" s="128" t="s">
        <v>51</v>
      </c>
      <c r="O83" s="129"/>
      <c r="P83" s="129"/>
      <c r="Q83" s="129"/>
      <c r="R83" s="130"/>
    </row>
  </sheetData>
  <sheetProtection/>
  <mergeCells count="150">
    <mergeCell ref="R5:R6"/>
    <mergeCell ref="H18:J18"/>
    <mergeCell ref="M5:M6"/>
    <mergeCell ref="N5:N6"/>
    <mergeCell ref="O5:O6"/>
    <mergeCell ref="P5:P6"/>
    <mergeCell ref="Q5:Q6"/>
    <mergeCell ref="H11:J11"/>
    <mergeCell ref="H12:J12"/>
    <mergeCell ref="H13:J13"/>
    <mergeCell ref="H42:J42"/>
    <mergeCell ref="A36:B36"/>
    <mergeCell ref="H36:J36"/>
    <mergeCell ref="A37:B37"/>
    <mergeCell ref="H37:J37"/>
    <mergeCell ref="H35:J35"/>
    <mergeCell ref="H41:J41"/>
    <mergeCell ref="A43:B43"/>
    <mergeCell ref="A47:R47"/>
    <mergeCell ref="A67:R67"/>
    <mergeCell ref="A41:B41"/>
    <mergeCell ref="A68:R68"/>
    <mergeCell ref="A69:R69"/>
    <mergeCell ref="H43:J43"/>
    <mergeCell ref="H44:J44"/>
    <mergeCell ref="A44:B44"/>
    <mergeCell ref="A42:B42"/>
    <mergeCell ref="A71:R71"/>
    <mergeCell ref="A72:R72"/>
    <mergeCell ref="A61:R61"/>
    <mergeCell ref="A62:R62"/>
    <mergeCell ref="A63:R63"/>
    <mergeCell ref="A64:R64"/>
    <mergeCell ref="A65:R65"/>
    <mergeCell ref="A66:R66"/>
    <mergeCell ref="A70:R70"/>
    <mergeCell ref="H27:J27"/>
    <mergeCell ref="H32:J32"/>
    <mergeCell ref="H33:J33"/>
    <mergeCell ref="H38:J38"/>
    <mergeCell ref="H39:J39"/>
    <mergeCell ref="H40:J40"/>
    <mergeCell ref="H34:J34"/>
    <mergeCell ref="H21:J21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H17:J17"/>
    <mergeCell ref="H16:J16"/>
    <mergeCell ref="A38:B38"/>
    <mergeCell ref="A39:B39"/>
    <mergeCell ref="A27:B27"/>
    <mergeCell ref="A28:B28"/>
    <mergeCell ref="A23:B23"/>
    <mergeCell ref="A24:B24"/>
    <mergeCell ref="H19:J19"/>
    <mergeCell ref="H20:J20"/>
    <mergeCell ref="A13:B13"/>
    <mergeCell ref="A14:B14"/>
    <mergeCell ref="A11:B11"/>
    <mergeCell ref="A12:B12"/>
    <mergeCell ref="H14:J14"/>
    <mergeCell ref="H15:J15"/>
    <mergeCell ref="A21:B21"/>
    <mergeCell ref="A22:B22"/>
    <mergeCell ref="A20:B20"/>
    <mergeCell ref="A16:B16"/>
    <mergeCell ref="A17:B17"/>
    <mergeCell ref="A19:B19"/>
    <mergeCell ref="A18:B18"/>
    <mergeCell ref="A30:B30"/>
    <mergeCell ref="A31:B31"/>
    <mergeCell ref="A29:B29"/>
    <mergeCell ref="A25:B25"/>
    <mergeCell ref="A26:B26"/>
    <mergeCell ref="A40:B40"/>
    <mergeCell ref="A34:B34"/>
    <mergeCell ref="A32:B32"/>
    <mergeCell ref="A33:B33"/>
    <mergeCell ref="P4:R4"/>
    <mergeCell ref="H5:J6"/>
    <mergeCell ref="K5:L5"/>
    <mergeCell ref="H8:J8"/>
    <mergeCell ref="A7:B7"/>
    <mergeCell ref="A10:B10"/>
    <mergeCell ref="M4:O4"/>
    <mergeCell ref="H10:J10"/>
    <mergeCell ref="A9:B9"/>
    <mergeCell ref="H9:J9"/>
    <mergeCell ref="A2:L2"/>
    <mergeCell ref="A4:B6"/>
    <mergeCell ref="C4:E5"/>
    <mergeCell ref="F4:G5"/>
    <mergeCell ref="H4:L4"/>
    <mergeCell ref="H7:J7"/>
    <mergeCell ref="A48:R48"/>
    <mergeCell ref="A8:B8"/>
    <mergeCell ref="A15:B15"/>
    <mergeCell ref="A50:R50"/>
    <mergeCell ref="A51:C51"/>
    <mergeCell ref="D51:F51"/>
    <mergeCell ref="G51:J51"/>
    <mergeCell ref="K51:L51"/>
    <mergeCell ref="M51:R51"/>
    <mergeCell ref="A35:B35"/>
    <mergeCell ref="M52:R52"/>
    <mergeCell ref="A53:C53"/>
    <mergeCell ref="D53:F53"/>
    <mergeCell ref="G53:J53"/>
    <mergeCell ref="K53:L53"/>
    <mergeCell ref="M53:R53"/>
    <mergeCell ref="A52:C52"/>
    <mergeCell ref="D52:F52"/>
    <mergeCell ref="G52:J52"/>
    <mergeCell ref="K52:L52"/>
    <mergeCell ref="A60:R60"/>
    <mergeCell ref="A75:R75"/>
    <mergeCell ref="A76:R76"/>
    <mergeCell ref="A77:R77"/>
    <mergeCell ref="A54:R54"/>
    <mergeCell ref="A55:R55"/>
    <mergeCell ref="A56:R56"/>
    <mergeCell ref="A57:R57"/>
    <mergeCell ref="A58:R58"/>
    <mergeCell ref="A59:R59"/>
    <mergeCell ref="A82:E82"/>
    <mergeCell ref="F82:M82"/>
    <mergeCell ref="N82:R82"/>
    <mergeCell ref="A79:E79"/>
    <mergeCell ref="F79:M79"/>
    <mergeCell ref="N79:R79"/>
    <mergeCell ref="A80:E80"/>
    <mergeCell ref="F80:M80"/>
    <mergeCell ref="N80:R80"/>
    <mergeCell ref="A83:E83"/>
    <mergeCell ref="F83:M83"/>
    <mergeCell ref="N83:R83"/>
    <mergeCell ref="A46:C46"/>
    <mergeCell ref="A45:Q45"/>
    <mergeCell ref="A81:E81"/>
    <mergeCell ref="F81:M81"/>
    <mergeCell ref="A73:R73"/>
    <mergeCell ref="A74:R74"/>
    <mergeCell ref="N81:R81"/>
  </mergeCells>
  <printOptions horizontalCentered="1"/>
  <pageMargins left="0.7480314960629921" right="0.7480314960629921" top="0.984251968503937" bottom="0.984251968503937" header="0.5118110236220472" footer="0.1968503937007874"/>
  <pageSetup firstPageNumber="13" useFirstPageNumber="1" horizontalDpi="600" verticalDpi="600" orientation="landscape" paperSize="9" scale="84" r:id="rId2"/>
  <headerFooter scaleWithDoc="0" alignWithMargins="0">
    <oddHeader>&amp;R&amp;G</oddHeader>
    <oddFooter>&amp;C&amp;"Times New Roman,обычный"&amp;12&amp;P</oddFooter>
  </headerFooter>
  <rowBreaks count="2" manualBreakCount="2">
    <brk id="46" max="17" man="1"/>
    <brk id="66" max="1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96" zoomScaleSheetLayoutView="96" zoomScalePageLayoutView="0" workbookViewId="0" topLeftCell="A1">
      <selection activeCell="O4" sqref="O4:O5"/>
    </sheetView>
  </sheetViews>
  <sheetFormatPr defaultColWidth="9.140625" defaultRowHeight="15"/>
  <cols>
    <col min="1" max="1" width="9.140625" style="36" customWidth="1"/>
    <col min="2" max="2" width="8.57421875" style="36" customWidth="1"/>
    <col min="3" max="3" width="17.00390625" style="36" customWidth="1"/>
    <col min="4" max="4" width="5.8515625" style="36" customWidth="1"/>
    <col min="5" max="5" width="6.00390625" style="36" customWidth="1"/>
    <col min="6" max="8" width="9.140625" style="36" customWidth="1"/>
    <col min="9" max="9" width="4.28125" style="36" customWidth="1"/>
    <col min="10" max="10" width="10.8515625" style="36" customWidth="1"/>
    <col min="11" max="11" width="9.140625" style="36" customWidth="1"/>
    <col min="12" max="12" width="7.140625" style="36" customWidth="1"/>
    <col min="13" max="13" width="11.7109375" style="36" customWidth="1"/>
    <col min="14" max="15" width="10.421875" style="36" customWidth="1"/>
    <col min="16" max="16384" width="9.140625" style="36" customWidth="1"/>
  </cols>
  <sheetData>
    <row r="1" spans="1:15" ht="15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7:8" ht="15">
      <c r="G2" s="114" t="s">
        <v>88</v>
      </c>
      <c r="H2" s="114"/>
    </row>
    <row r="3" spans="1:11" ht="15">
      <c r="A3" s="110" t="s">
        <v>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5" ht="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5" t="s">
        <v>12</v>
      </c>
      <c r="M4" s="115"/>
      <c r="N4" s="116"/>
      <c r="O4" s="117" t="s">
        <v>165</v>
      </c>
    </row>
    <row r="5" spans="1:15" ht="15">
      <c r="A5" s="110" t="s">
        <v>125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5" t="s">
        <v>13</v>
      </c>
      <c r="M5" s="115"/>
      <c r="N5" s="116"/>
      <c r="O5" s="118"/>
    </row>
    <row r="6" spans="1:12" ht="1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5">
      <c r="A7" s="110" t="s">
        <v>10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9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5" ht="30" customHeight="1">
      <c r="A10" s="111" t="s">
        <v>21</v>
      </c>
      <c r="B10" s="111"/>
      <c r="C10" s="111" t="s">
        <v>20</v>
      </c>
      <c r="D10" s="111"/>
      <c r="E10" s="111"/>
      <c r="F10" s="111" t="s">
        <v>19</v>
      </c>
      <c r="G10" s="111"/>
      <c r="H10" s="111" t="s">
        <v>16</v>
      </c>
      <c r="I10" s="111"/>
      <c r="J10" s="111"/>
      <c r="K10" s="111"/>
      <c r="L10" s="111"/>
      <c r="M10" s="111" t="s">
        <v>15</v>
      </c>
      <c r="N10" s="111"/>
      <c r="O10" s="111"/>
    </row>
    <row r="11" spans="1:15" ht="48" customHeight="1">
      <c r="A11" s="111"/>
      <c r="B11" s="111"/>
      <c r="C11" s="111"/>
      <c r="D11" s="111"/>
      <c r="E11" s="111"/>
      <c r="F11" s="111"/>
      <c r="G11" s="111"/>
      <c r="H11" s="112" t="s">
        <v>17</v>
      </c>
      <c r="I11" s="112"/>
      <c r="J11" s="112"/>
      <c r="K11" s="111" t="s">
        <v>18</v>
      </c>
      <c r="L11" s="111"/>
      <c r="M11" s="71" t="s">
        <v>215</v>
      </c>
      <c r="N11" s="71" t="s">
        <v>216</v>
      </c>
      <c r="O11" s="71" t="s">
        <v>217</v>
      </c>
    </row>
    <row r="12" spans="1:15" ht="74.25" customHeight="1">
      <c r="A12" s="111"/>
      <c r="B12" s="111"/>
      <c r="C12" s="66" t="s">
        <v>160</v>
      </c>
      <c r="D12" s="66" t="s">
        <v>155</v>
      </c>
      <c r="E12" s="66" t="s">
        <v>155</v>
      </c>
      <c r="F12" s="66" t="s">
        <v>157</v>
      </c>
      <c r="G12" s="66" t="s">
        <v>155</v>
      </c>
      <c r="H12" s="112"/>
      <c r="I12" s="112"/>
      <c r="J12" s="112"/>
      <c r="K12" s="23" t="s">
        <v>158</v>
      </c>
      <c r="L12" s="32" t="s">
        <v>14</v>
      </c>
      <c r="M12" s="70"/>
      <c r="N12" s="70"/>
      <c r="O12" s="70"/>
    </row>
    <row r="13" spans="1:15" s="37" customFormat="1" ht="15">
      <c r="A13" s="119">
        <v>1</v>
      </c>
      <c r="B13" s="119"/>
      <c r="C13" s="40">
        <v>2</v>
      </c>
      <c r="D13" s="40">
        <v>3</v>
      </c>
      <c r="E13" s="40">
        <v>4</v>
      </c>
      <c r="F13" s="67">
        <v>5</v>
      </c>
      <c r="G13" s="67">
        <v>6</v>
      </c>
      <c r="H13" s="119">
        <v>7</v>
      </c>
      <c r="I13" s="119"/>
      <c r="J13" s="119"/>
      <c r="K13" s="40">
        <v>8</v>
      </c>
      <c r="L13" s="40">
        <v>9</v>
      </c>
      <c r="M13" s="40">
        <v>10</v>
      </c>
      <c r="N13" s="40">
        <v>11</v>
      </c>
      <c r="O13" s="40">
        <v>12</v>
      </c>
    </row>
    <row r="14" spans="1:15" s="37" customFormat="1" ht="99.75" customHeight="1">
      <c r="A14" s="120" t="s">
        <v>203</v>
      </c>
      <c r="B14" s="121"/>
      <c r="C14" s="63" t="s">
        <v>138</v>
      </c>
      <c r="D14" s="63"/>
      <c r="E14" s="63"/>
      <c r="F14" s="26" t="s">
        <v>87</v>
      </c>
      <c r="G14" s="26"/>
      <c r="H14" s="109" t="s">
        <v>139</v>
      </c>
      <c r="I14" s="109"/>
      <c r="J14" s="109"/>
      <c r="K14" s="18" t="s">
        <v>22</v>
      </c>
      <c r="L14" s="41">
        <v>744</v>
      </c>
      <c r="M14" s="41">
        <v>50</v>
      </c>
      <c r="N14" s="41">
        <v>51</v>
      </c>
      <c r="O14" s="41">
        <v>52</v>
      </c>
    </row>
    <row r="15" spans="1:15" s="37" customFormat="1" ht="103.5" customHeight="1">
      <c r="A15" s="120" t="s">
        <v>204</v>
      </c>
      <c r="B15" s="121"/>
      <c r="C15" s="63" t="s">
        <v>138</v>
      </c>
      <c r="D15" s="63"/>
      <c r="E15" s="63"/>
      <c r="F15" s="26" t="s">
        <v>79</v>
      </c>
      <c r="G15" s="26"/>
      <c r="H15" s="109" t="s">
        <v>140</v>
      </c>
      <c r="I15" s="109"/>
      <c r="J15" s="109"/>
      <c r="K15" s="18" t="s">
        <v>22</v>
      </c>
      <c r="L15" s="41">
        <v>744</v>
      </c>
      <c r="M15" s="41">
        <v>50</v>
      </c>
      <c r="N15" s="41">
        <v>51</v>
      </c>
      <c r="O15" s="41">
        <v>52</v>
      </c>
    </row>
    <row r="16" spans="1:15" s="37" customFormat="1" ht="85.5" customHeight="1">
      <c r="A16" s="120" t="s">
        <v>205</v>
      </c>
      <c r="B16" s="120"/>
      <c r="C16" s="63" t="s">
        <v>127</v>
      </c>
      <c r="D16" s="63"/>
      <c r="E16" s="63"/>
      <c r="F16" s="26" t="s">
        <v>87</v>
      </c>
      <c r="G16" s="26"/>
      <c r="H16" s="109" t="s">
        <v>139</v>
      </c>
      <c r="I16" s="109"/>
      <c r="J16" s="109"/>
      <c r="K16" s="18" t="s">
        <v>22</v>
      </c>
      <c r="L16" s="41">
        <v>744</v>
      </c>
      <c r="M16" s="41">
        <v>80</v>
      </c>
      <c r="N16" s="41">
        <v>81</v>
      </c>
      <c r="O16" s="41">
        <v>82</v>
      </c>
    </row>
    <row r="17" spans="1:15" s="37" customFormat="1" ht="108.75" customHeight="1">
      <c r="A17" s="120" t="s">
        <v>206</v>
      </c>
      <c r="B17" s="121"/>
      <c r="C17" s="63" t="s">
        <v>127</v>
      </c>
      <c r="D17" s="63"/>
      <c r="E17" s="63"/>
      <c r="F17" s="26" t="s">
        <v>79</v>
      </c>
      <c r="G17" s="26"/>
      <c r="H17" s="109" t="s">
        <v>140</v>
      </c>
      <c r="I17" s="109"/>
      <c r="J17" s="109"/>
      <c r="K17" s="18" t="s">
        <v>22</v>
      </c>
      <c r="L17" s="41">
        <v>744</v>
      </c>
      <c r="M17" s="41">
        <v>50</v>
      </c>
      <c r="N17" s="41">
        <v>51</v>
      </c>
      <c r="O17" s="41">
        <v>52</v>
      </c>
    </row>
    <row r="18" spans="1:15" s="37" customFormat="1" ht="113.25" customHeight="1">
      <c r="A18" s="120" t="s">
        <v>207</v>
      </c>
      <c r="B18" s="121"/>
      <c r="C18" s="63" t="s">
        <v>122</v>
      </c>
      <c r="D18" s="63"/>
      <c r="E18" s="63"/>
      <c r="F18" s="26" t="s">
        <v>87</v>
      </c>
      <c r="G18" s="26"/>
      <c r="H18" s="109" t="s">
        <v>139</v>
      </c>
      <c r="I18" s="109"/>
      <c r="J18" s="109"/>
      <c r="K18" s="18" t="s">
        <v>22</v>
      </c>
      <c r="L18" s="41">
        <v>744</v>
      </c>
      <c r="M18" s="41">
        <v>80</v>
      </c>
      <c r="N18" s="41">
        <v>81</v>
      </c>
      <c r="O18" s="41">
        <v>82</v>
      </c>
    </row>
    <row r="19" spans="1:15" s="37" customFormat="1" ht="111.75" customHeight="1">
      <c r="A19" s="120" t="s">
        <v>208</v>
      </c>
      <c r="B19" s="121"/>
      <c r="C19" s="63" t="s">
        <v>122</v>
      </c>
      <c r="D19" s="63"/>
      <c r="E19" s="63"/>
      <c r="F19" s="26" t="s">
        <v>79</v>
      </c>
      <c r="G19" s="26"/>
      <c r="H19" s="109" t="s">
        <v>140</v>
      </c>
      <c r="I19" s="109"/>
      <c r="J19" s="109"/>
      <c r="K19" s="18" t="s">
        <v>22</v>
      </c>
      <c r="L19" s="41">
        <v>744</v>
      </c>
      <c r="M19" s="41">
        <v>50</v>
      </c>
      <c r="N19" s="41">
        <v>51</v>
      </c>
      <c r="O19" s="41">
        <v>52</v>
      </c>
    </row>
    <row r="20" spans="1:15" s="37" customFormat="1" ht="96" customHeight="1">
      <c r="A20" s="120" t="s">
        <v>209</v>
      </c>
      <c r="B20" s="121"/>
      <c r="C20" s="63" t="s">
        <v>126</v>
      </c>
      <c r="D20" s="63"/>
      <c r="E20" s="63"/>
      <c r="F20" s="26" t="s">
        <v>87</v>
      </c>
      <c r="G20" s="26"/>
      <c r="H20" s="109" t="s">
        <v>139</v>
      </c>
      <c r="I20" s="109"/>
      <c r="J20" s="109"/>
      <c r="K20" s="18" t="s">
        <v>22</v>
      </c>
      <c r="L20" s="41">
        <v>744</v>
      </c>
      <c r="M20" s="41">
        <v>80</v>
      </c>
      <c r="N20" s="41">
        <v>81</v>
      </c>
      <c r="O20" s="41">
        <v>82</v>
      </c>
    </row>
    <row r="21" spans="1:15" s="37" customFormat="1" ht="75" customHeight="1">
      <c r="A21" s="120" t="s">
        <v>210</v>
      </c>
      <c r="B21" s="121"/>
      <c r="C21" s="63" t="s">
        <v>126</v>
      </c>
      <c r="D21" s="63"/>
      <c r="E21" s="63"/>
      <c r="F21" s="26" t="s">
        <v>79</v>
      </c>
      <c r="G21" s="26"/>
      <c r="H21" s="109" t="s">
        <v>140</v>
      </c>
      <c r="I21" s="109"/>
      <c r="J21" s="109"/>
      <c r="K21" s="18" t="s">
        <v>22</v>
      </c>
      <c r="L21" s="41">
        <v>744</v>
      </c>
      <c r="M21" s="41">
        <v>50</v>
      </c>
      <c r="N21" s="41">
        <v>51</v>
      </c>
      <c r="O21" s="41">
        <v>52</v>
      </c>
    </row>
    <row r="22" spans="1:15" s="37" customFormat="1" ht="108" customHeight="1">
      <c r="A22" s="120" t="s">
        <v>211</v>
      </c>
      <c r="B22" s="121"/>
      <c r="C22" s="63" t="s">
        <v>126</v>
      </c>
      <c r="D22" s="63"/>
      <c r="E22" s="63"/>
      <c r="F22" s="23" t="s">
        <v>113</v>
      </c>
      <c r="G22" s="23"/>
      <c r="H22" s="109" t="s">
        <v>141</v>
      </c>
      <c r="I22" s="109"/>
      <c r="J22" s="109"/>
      <c r="K22" s="18" t="s">
        <v>22</v>
      </c>
      <c r="L22" s="41">
        <v>744</v>
      </c>
      <c r="M22" s="41">
        <v>25</v>
      </c>
      <c r="N22" s="41">
        <v>25</v>
      </c>
      <c r="O22" s="41">
        <v>27</v>
      </c>
    </row>
    <row r="23" spans="1:15" ht="15">
      <c r="A23" s="110" t="s">
        <v>23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4" ht="15">
      <c r="A24" s="155" t="s">
        <v>98</v>
      </c>
      <c r="B24" s="155"/>
      <c r="C24" s="156"/>
      <c r="D24" s="6">
        <v>15</v>
      </c>
    </row>
  </sheetData>
  <sheetProtection/>
  <mergeCells count="39">
    <mergeCell ref="H17:J17"/>
    <mergeCell ref="A19:B19"/>
    <mergeCell ref="H19:J19"/>
    <mergeCell ref="H15:J15"/>
    <mergeCell ref="A18:B18"/>
    <mergeCell ref="H18:J18"/>
    <mergeCell ref="A17:B17"/>
    <mergeCell ref="A22:B22"/>
    <mergeCell ref="H22:J22"/>
    <mergeCell ref="A20:B20"/>
    <mergeCell ref="H20:J20"/>
    <mergeCell ref="A21:B21"/>
    <mergeCell ref="H21:J21"/>
    <mergeCell ref="M10:O10"/>
    <mergeCell ref="H11:J12"/>
    <mergeCell ref="K11:L11"/>
    <mergeCell ref="A7:L7"/>
    <mergeCell ref="A8:L8"/>
    <mergeCell ref="A10:B12"/>
    <mergeCell ref="C10:E11"/>
    <mergeCell ref="F10:G11"/>
    <mergeCell ref="A23:O23"/>
    <mergeCell ref="A24:C24"/>
    <mergeCell ref="A1:O1"/>
    <mergeCell ref="A3:K4"/>
    <mergeCell ref="L4:N4"/>
    <mergeCell ref="O4:O5"/>
    <mergeCell ref="A5:K5"/>
    <mergeCell ref="L5:N5"/>
    <mergeCell ref="G2:H2"/>
    <mergeCell ref="A13:B13"/>
    <mergeCell ref="A6:L6"/>
    <mergeCell ref="A16:B16"/>
    <mergeCell ref="H16:J16"/>
    <mergeCell ref="A14:B14"/>
    <mergeCell ref="H14:J14"/>
    <mergeCell ref="A15:B15"/>
    <mergeCell ref="H10:L10"/>
    <mergeCell ref="H13:J13"/>
  </mergeCells>
  <printOptions horizontalCentered="1"/>
  <pageMargins left="0.2362204724409449" right="0.2362204724409449" top="1.1811023622047245" bottom="0.7480314960629921" header="0.31496062992125984" footer="0.31496062992125984"/>
  <pageSetup firstPageNumber="22" useFirstPageNumber="1" horizontalDpi="600" verticalDpi="600" orientation="landscape" paperSize="9" r:id="rId2"/>
  <headerFooter scaleWithDoc="0">
    <oddHeader>&amp;R&amp;G</oddHeader>
    <oddFooter>&amp;C&amp;"Times New Roman,обычный"&amp;12&amp;P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7"/>
  <sheetViews>
    <sheetView tabSelected="1" view="pageBreakPreview" zoomScale="71" zoomScaleSheetLayoutView="71" zoomScalePageLayoutView="0" workbookViewId="0" topLeftCell="A1">
      <selection activeCell="F30" sqref="F30"/>
    </sheetView>
  </sheetViews>
  <sheetFormatPr defaultColWidth="9.140625" defaultRowHeight="15"/>
  <cols>
    <col min="1" max="2" width="9.140625" style="48" customWidth="1"/>
    <col min="3" max="3" width="15.8515625" style="48" customWidth="1"/>
    <col min="4" max="4" width="6.00390625" style="48" customWidth="1"/>
    <col min="5" max="5" width="5.140625" style="48" customWidth="1"/>
    <col min="6" max="6" width="9.140625" style="48" customWidth="1"/>
    <col min="7" max="7" width="6.140625" style="48" customWidth="1"/>
    <col min="8" max="8" width="3.57421875" style="48" customWidth="1"/>
    <col min="9" max="9" width="4.00390625" style="48" customWidth="1"/>
    <col min="10" max="10" width="3.8515625" style="48" customWidth="1"/>
    <col min="11" max="11" width="7.57421875" style="48" customWidth="1"/>
    <col min="12" max="12" width="7.28125" style="48" customWidth="1"/>
    <col min="13" max="16384" width="9.140625" style="48" customWidth="1"/>
  </cols>
  <sheetData>
    <row r="2" spans="1:12" ht="15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8" ht="26.25" customHeight="1">
      <c r="A4" s="145" t="s">
        <v>21</v>
      </c>
      <c r="B4" s="145"/>
      <c r="C4" s="145" t="s">
        <v>20</v>
      </c>
      <c r="D4" s="145"/>
      <c r="E4" s="145"/>
      <c r="F4" s="145" t="s">
        <v>19</v>
      </c>
      <c r="G4" s="145"/>
      <c r="H4" s="145" t="s">
        <v>25</v>
      </c>
      <c r="I4" s="145"/>
      <c r="J4" s="145"/>
      <c r="K4" s="145"/>
      <c r="L4" s="145"/>
      <c r="M4" s="145" t="s">
        <v>26</v>
      </c>
      <c r="N4" s="145"/>
      <c r="O4" s="145"/>
      <c r="P4" s="145" t="s">
        <v>27</v>
      </c>
      <c r="Q4" s="145"/>
      <c r="R4" s="145"/>
    </row>
    <row r="5" spans="1:18" ht="48" customHeight="1">
      <c r="A5" s="145"/>
      <c r="B5" s="145"/>
      <c r="C5" s="145"/>
      <c r="D5" s="145"/>
      <c r="E5" s="145"/>
      <c r="F5" s="145"/>
      <c r="G5" s="145"/>
      <c r="H5" s="145" t="s">
        <v>17</v>
      </c>
      <c r="I5" s="145"/>
      <c r="J5" s="145"/>
      <c r="K5" s="145" t="s">
        <v>18</v>
      </c>
      <c r="L5" s="145"/>
      <c r="M5" s="153" t="s">
        <v>215</v>
      </c>
      <c r="N5" s="153" t="s">
        <v>216</v>
      </c>
      <c r="O5" s="153" t="s">
        <v>218</v>
      </c>
      <c r="P5" s="153" t="s">
        <v>215</v>
      </c>
      <c r="Q5" s="153" t="s">
        <v>216</v>
      </c>
      <c r="R5" s="153" t="s">
        <v>218</v>
      </c>
    </row>
    <row r="6" spans="1:18" ht="90.75" customHeight="1">
      <c r="A6" s="145"/>
      <c r="B6" s="145"/>
      <c r="C6" s="66" t="s">
        <v>156</v>
      </c>
      <c r="D6" s="66" t="s">
        <v>155</v>
      </c>
      <c r="E6" s="66" t="s">
        <v>155</v>
      </c>
      <c r="F6" s="66" t="s">
        <v>157</v>
      </c>
      <c r="G6" s="66" t="s">
        <v>155</v>
      </c>
      <c r="H6" s="145"/>
      <c r="I6" s="145"/>
      <c r="J6" s="145"/>
      <c r="K6" s="23" t="s">
        <v>158</v>
      </c>
      <c r="L6" s="32" t="s">
        <v>14</v>
      </c>
      <c r="M6" s="154"/>
      <c r="N6" s="154"/>
      <c r="O6" s="154"/>
      <c r="P6" s="154"/>
      <c r="Q6" s="154"/>
      <c r="R6" s="154"/>
    </row>
    <row r="7" spans="1:18" ht="15">
      <c r="A7" s="137">
        <v>1</v>
      </c>
      <c r="B7" s="137"/>
      <c r="C7" s="40">
        <v>2</v>
      </c>
      <c r="D7" s="40">
        <v>3</v>
      </c>
      <c r="E7" s="40">
        <v>4</v>
      </c>
      <c r="F7" s="67">
        <v>5</v>
      </c>
      <c r="G7" s="67">
        <v>6</v>
      </c>
      <c r="H7" s="137">
        <v>7</v>
      </c>
      <c r="I7" s="137"/>
      <c r="J7" s="137"/>
      <c r="K7" s="49">
        <v>8</v>
      </c>
      <c r="L7" s="49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</row>
    <row r="8" spans="1:18" ht="105" customHeight="1">
      <c r="A8" s="120" t="s">
        <v>203</v>
      </c>
      <c r="B8" s="121"/>
      <c r="C8" s="63" t="s">
        <v>138</v>
      </c>
      <c r="D8" s="63"/>
      <c r="E8" s="63"/>
      <c r="F8" s="26" t="s">
        <v>87</v>
      </c>
      <c r="G8" s="26"/>
      <c r="H8" s="109" t="s">
        <v>81</v>
      </c>
      <c r="I8" s="109"/>
      <c r="J8" s="109"/>
      <c r="K8" s="18" t="s">
        <v>28</v>
      </c>
      <c r="L8" s="41">
        <v>792</v>
      </c>
      <c r="M8" s="85">
        <f>(25*8+10*4)/12</f>
        <v>20</v>
      </c>
      <c r="N8" s="85">
        <f aca="true" t="shared" si="0" ref="N8:O16">M8</f>
        <v>20</v>
      </c>
      <c r="O8" s="85">
        <f t="shared" si="0"/>
        <v>20</v>
      </c>
      <c r="P8" s="41"/>
      <c r="Q8" s="41"/>
      <c r="R8" s="41"/>
    </row>
    <row r="9" spans="1:18" ht="105" customHeight="1">
      <c r="A9" s="120" t="s">
        <v>204</v>
      </c>
      <c r="B9" s="121"/>
      <c r="C9" s="63" t="s">
        <v>138</v>
      </c>
      <c r="D9" s="63"/>
      <c r="E9" s="63"/>
      <c r="F9" s="26" t="s">
        <v>79</v>
      </c>
      <c r="G9" s="26"/>
      <c r="H9" s="109" t="s">
        <v>81</v>
      </c>
      <c r="I9" s="109"/>
      <c r="J9" s="109"/>
      <c r="K9" s="18" t="s">
        <v>28</v>
      </c>
      <c r="L9" s="41">
        <v>792</v>
      </c>
      <c r="M9" s="85">
        <f>(10*8+6*4)/12</f>
        <v>8.666666666666666</v>
      </c>
      <c r="N9" s="85">
        <f t="shared" si="0"/>
        <v>8.666666666666666</v>
      </c>
      <c r="O9" s="85">
        <f t="shared" si="0"/>
        <v>8.666666666666666</v>
      </c>
      <c r="P9" s="41"/>
      <c r="Q9" s="41"/>
      <c r="R9" s="41"/>
    </row>
    <row r="10" spans="1:18" ht="105" customHeight="1">
      <c r="A10" s="120" t="s">
        <v>205</v>
      </c>
      <c r="B10" s="120"/>
      <c r="C10" s="63" t="s">
        <v>127</v>
      </c>
      <c r="D10" s="63"/>
      <c r="E10" s="63"/>
      <c r="F10" s="26" t="s">
        <v>87</v>
      </c>
      <c r="G10" s="26"/>
      <c r="H10" s="109" t="s">
        <v>81</v>
      </c>
      <c r="I10" s="109"/>
      <c r="J10" s="109"/>
      <c r="K10" s="18" t="s">
        <v>28</v>
      </c>
      <c r="L10" s="41">
        <v>792</v>
      </c>
      <c r="M10" s="85">
        <f>(24*8+68*4)/12</f>
        <v>38.666666666666664</v>
      </c>
      <c r="N10" s="85">
        <f t="shared" si="0"/>
        <v>38.666666666666664</v>
      </c>
      <c r="O10" s="85">
        <f t="shared" si="0"/>
        <v>38.666666666666664</v>
      </c>
      <c r="P10" s="41"/>
      <c r="Q10" s="41"/>
      <c r="R10" s="41"/>
    </row>
    <row r="11" spans="1:18" ht="105" customHeight="1">
      <c r="A11" s="120" t="s">
        <v>206</v>
      </c>
      <c r="B11" s="121"/>
      <c r="C11" s="63" t="s">
        <v>127</v>
      </c>
      <c r="D11" s="63"/>
      <c r="E11" s="63"/>
      <c r="F11" s="26" t="s">
        <v>79</v>
      </c>
      <c r="G11" s="26"/>
      <c r="H11" s="109" t="s">
        <v>81</v>
      </c>
      <c r="I11" s="109"/>
      <c r="J11" s="109"/>
      <c r="K11" s="18" t="s">
        <v>28</v>
      </c>
      <c r="L11" s="41">
        <v>792</v>
      </c>
      <c r="M11" s="85">
        <f>(46*8+31*4)/12</f>
        <v>41</v>
      </c>
      <c r="N11" s="85">
        <f t="shared" si="0"/>
        <v>41</v>
      </c>
      <c r="O11" s="85">
        <f t="shared" si="0"/>
        <v>41</v>
      </c>
      <c r="P11" s="41"/>
      <c r="Q11" s="41"/>
      <c r="R11" s="41"/>
    </row>
    <row r="12" spans="1:18" ht="105" customHeight="1">
      <c r="A12" s="120" t="s">
        <v>207</v>
      </c>
      <c r="B12" s="121"/>
      <c r="C12" s="63" t="s">
        <v>122</v>
      </c>
      <c r="D12" s="63"/>
      <c r="E12" s="63"/>
      <c r="F12" s="26" t="s">
        <v>87</v>
      </c>
      <c r="G12" s="26"/>
      <c r="H12" s="109" t="s">
        <v>81</v>
      </c>
      <c r="I12" s="109"/>
      <c r="J12" s="109"/>
      <c r="K12" s="18" t="s">
        <v>28</v>
      </c>
      <c r="L12" s="41">
        <v>792</v>
      </c>
      <c r="M12" s="85">
        <f>(39*3+76*5+55*4)/12</f>
        <v>59.75</v>
      </c>
      <c r="N12" s="85">
        <f t="shared" si="0"/>
        <v>59.75</v>
      </c>
      <c r="O12" s="85">
        <f t="shared" si="0"/>
        <v>59.75</v>
      </c>
      <c r="P12" s="41"/>
      <c r="Q12" s="41"/>
      <c r="R12" s="41"/>
    </row>
    <row r="13" spans="1:18" ht="105" customHeight="1">
      <c r="A13" s="120" t="s">
        <v>208</v>
      </c>
      <c r="B13" s="121"/>
      <c r="C13" s="63" t="s">
        <v>122</v>
      </c>
      <c r="D13" s="63"/>
      <c r="E13" s="63"/>
      <c r="F13" s="26" t="s">
        <v>79</v>
      </c>
      <c r="G13" s="26"/>
      <c r="H13" s="109" t="s">
        <v>81</v>
      </c>
      <c r="I13" s="109"/>
      <c r="J13" s="109"/>
      <c r="K13" s="18" t="s">
        <v>28</v>
      </c>
      <c r="L13" s="41">
        <v>792</v>
      </c>
      <c r="M13" s="85">
        <f>(50*8+24*4)/12</f>
        <v>41.333333333333336</v>
      </c>
      <c r="N13" s="85">
        <f t="shared" si="0"/>
        <v>41.333333333333336</v>
      </c>
      <c r="O13" s="85">
        <f t="shared" si="0"/>
        <v>41.333333333333336</v>
      </c>
      <c r="P13" s="41"/>
      <c r="Q13" s="41"/>
      <c r="R13" s="41"/>
    </row>
    <row r="14" spans="1:18" ht="105" customHeight="1">
      <c r="A14" s="120" t="s">
        <v>209</v>
      </c>
      <c r="B14" s="121"/>
      <c r="C14" s="63" t="s">
        <v>126</v>
      </c>
      <c r="D14" s="63"/>
      <c r="E14" s="63"/>
      <c r="F14" s="26" t="s">
        <v>87</v>
      </c>
      <c r="G14" s="26"/>
      <c r="H14" s="109" t="s">
        <v>81</v>
      </c>
      <c r="I14" s="109"/>
      <c r="J14" s="109"/>
      <c r="K14" s="18" t="s">
        <v>28</v>
      </c>
      <c r="L14" s="41">
        <v>792</v>
      </c>
      <c r="M14" s="85">
        <f>(89*8+80*4)/12</f>
        <v>86</v>
      </c>
      <c r="N14" s="85">
        <f t="shared" si="0"/>
        <v>86</v>
      </c>
      <c r="O14" s="85">
        <f t="shared" si="0"/>
        <v>86</v>
      </c>
      <c r="P14" s="41"/>
      <c r="Q14" s="41"/>
      <c r="R14" s="41"/>
    </row>
    <row r="15" spans="1:18" ht="105" customHeight="1">
      <c r="A15" s="120" t="s">
        <v>210</v>
      </c>
      <c r="B15" s="121"/>
      <c r="C15" s="63" t="s">
        <v>126</v>
      </c>
      <c r="D15" s="63"/>
      <c r="E15" s="63"/>
      <c r="F15" s="26" t="s">
        <v>79</v>
      </c>
      <c r="G15" s="26"/>
      <c r="H15" s="109" t="s">
        <v>81</v>
      </c>
      <c r="I15" s="109"/>
      <c r="J15" s="109"/>
      <c r="K15" s="18" t="s">
        <v>28</v>
      </c>
      <c r="L15" s="41">
        <v>792</v>
      </c>
      <c r="M15" s="85">
        <f>(80*8+71*4)/12</f>
        <v>77</v>
      </c>
      <c r="N15" s="85">
        <f t="shared" si="0"/>
        <v>77</v>
      </c>
      <c r="O15" s="85">
        <f t="shared" si="0"/>
        <v>77</v>
      </c>
      <c r="P15" s="41"/>
      <c r="Q15" s="41"/>
      <c r="R15" s="41"/>
    </row>
    <row r="16" spans="1:21" ht="105" customHeight="1">
      <c r="A16" s="120" t="s">
        <v>211</v>
      </c>
      <c r="B16" s="121"/>
      <c r="C16" s="63" t="s">
        <v>126</v>
      </c>
      <c r="D16" s="63"/>
      <c r="E16" s="63"/>
      <c r="F16" s="26" t="s">
        <v>113</v>
      </c>
      <c r="G16" s="26"/>
      <c r="H16" s="109" t="s">
        <v>81</v>
      </c>
      <c r="I16" s="109"/>
      <c r="J16" s="109"/>
      <c r="K16" s="18" t="s">
        <v>28</v>
      </c>
      <c r="L16" s="41">
        <v>792</v>
      </c>
      <c r="M16" s="85">
        <f>(21*8+24*4)/12</f>
        <v>22</v>
      </c>
      <c r="N16" s="85">
        <f t="shared" si="0"/>
        <v>22</v>
      </c>
      <c r="O16" s="85">
        <f t="shared" si="0"/>
        <v>22</v>
      </c>
      <c r="P16" s="41"/>
      <c r="Q16" s="41"/>
      <c r="R16" s="41"/>
      <c r="S16" s="74">
        <f>SUM(M8:M16)</f>
        <v>394.41666666666663</v>
      </c>
      <c r="T16" s="74">
        <f>SUM(N8:N16)</f>
        <v>394.41666666666663</v>
      </c>
      <c r="U16" s="74">
        <f>SUM(O8:O16)</f>
        <v>394.41666666666663</v>
      </c>
    </row>
    <row r="17" spans="1:18" ht="20.25" customHeight="1">
      <c r="A17" s="134" t="s">
        <v>23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50"/>
    </row>
    <row r="18" spans="1:4" ht="15">
      <c r="A18" s="132" t="s">
        <v>98</v>
      </c>
      <c r="B18" s="132"/>
      <c r="C18" s="157"/>
      <c r="D18" s="52">
        <v>5</v>
      </c>
    </row>
    <row r="19" spans="1:4" ht="15">
      <c r="A19" s="51"/>
      <c r="B19" s="51"/>
      <c r="C19" s="65"/>
      <c r="D19" s="73"/>
    </row>
    <row r="20" spans="1:18" ht="15">
      <c r="A20" s="138" t="s">
        <v>29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15">
      <c r="A21" s="138" t="s">
        <v>30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ht="6.75" customHeight="1"/>
    <row r="23" spans="1:18" ht="15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ht="15">
      <c r="A24" s="137" t="s">
        <v>32</v>
      </c>
      <c r="B24" s="137"/>
      <c r="C24" s="137"/>
      <c r="D24" s="137" t="s">
        <v>33</v>
      </c>
      <c r="E24" s="137"/>
      <c r="F24" s="137"/>
      <c r="G24" s="137" t="s">
        <v>4</v>
      </c>
      <c r="H24" s="137"/>
      <c r="I24" s="137"/>
      <c r="J24" s="137"/>
      <c r="K24" s="137" t="s">
        <v>34</v>
      </c>
      <c r="L24" s="137"/>
      <c r="M24" s="137" t="s">
        <v>35</v>
      </c>
      <c r="N24" s="137"/>
      <c r="O24" s="137"/>
      <c r="P24" s="137"/>
      <c r="Q24" s="137"/>
      <c r="R24" s="137"/>
    </row>
    <row r="25" spans="1:18" ht="15">
      <c r="A25" s="139">
        <v>1</v>
      </c>
      <c r="B25" s="140"/>
      <c r="C25" s="144"/>
      <c r="D25" s="139">
        <v>2</v>
      </c>
      <c r="E25" s="140"/>
      <c r="F25" s="144"/>
      <c r="G25" s="139">
        <v>3</v>
      </c>
      <c r="H25" s="140"/>
      <c r="I25" s="140"/>
      <c r="J25" s="144"/>
      <c r="K25" s="139">
        <v>4</v>
      </c>
      <c r="L25" s="144"/>
      <c r="M25" s="139">
        <v>5</v>
      </c>
      <c r="N25" s="140"/>
      <c r="O25" s="140"/>
      <c r="P25" s="140"/>
      <c r="Q25" s="140"/>
      <c r="R25" s="144"/>
    </row>
    <row r="26" spans="1:18" ht="45" customHeight="1">
      <c r="A26" s="141" t="s">
        <v>36</v>
      </c>
      <c r="B26" s="141"/>
      <c r="C26" s="141"/>
      <c r="D26" s="142" t="s">
        <v>37</v>
      </c>
      <c r="E26" s="142"/>
      <c r="F26" s="142"/>
      <c r="G26" s="143">
        <v>39420</v>
      </c>
      <c r="H26" s="141"/>
      <c r="I26" s="141"/>
      <c r="J26" s="141"/>
      <c r="K26" s="141" t="s">
        <v>83</v>
      </c>
      <c r="L26" s="141"/>
      <c r="M26" s="141" t="s">
        <v>82</v>
      </c>
      <c r="N26" s="141"/>
      <c r="O26" s="141"/>
      <c r="P26" s="141"/>
      <c r="Q26" s="141"/>
      <c r="R26" s="141"/>
    </row>
    <row r="27" ht="15" customHeight="1">
      <c r="C27" s="27"/>
    </row>
    <row r="28" ht="14.25" customHeight="1"/>
    <row r="29" spans="1:18" ht="15">
      <c r="A29" s="138" t="s">
        <v>38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ht="12.75" customHeight="1"/>
    <row r="31" spans="1:18" ht="15">
      <c r="A31" s="138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ht="11.25" customHeight="1"/>
    <row r="33" spans="1:18" ht="15">
      <c r="A33" s="138" t="s">
        <v>132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5">
      <c r="A34" s="138" t="s">
        <v>52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8" ht="28.5" customHeight="1">
      <c r="A35" s="136" t="s">
        <v>277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</row>
    <row r="36" spans="1:18" ht="28.5" customHeight="1">
      <c r="A36" s="136" t="s">
        <v>278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28.5" customHeight="1">
      <c r="A37" s="136" t="s">
        <v>279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1:18" ht="28.5" customHeight="1">
      <c r="A38" s="136" t="s">
        <v>280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18" ht="27" customHeight="1">
      <c r="A39" s="136" t="s">
        <v>133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18" ht="27" customHeight="1">
      <c r="A40" s="136" t="s">
        <v>134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 ht="15">
      <c r="A41" s="138" t="s">
        <v>40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ht="9" customHeight="1"/>
    <row r="43" spans="1:18" ht="15">
      <c r="A43" s="137" t="s">
        <v>42</v>
      </c>
      <c r="B43" s="137"/>
      <c r="C43" s="137"/>
      <c r="D43" s="137"/>
      <c r="E43" s="137"/>
      <c r="F43" s="137" t="s">
        <v>43</v>
      </c>
      <c r="G43" s="137"/>
      <c r="H43" s="137"/>
      <c r="I43" s="137"/>
      <c r="J43" s="137"/>
      <c r="K43" s="137"/>
      <c r="L43" s="137"/>
      <c r="M43" s="137"/>
      <c r="N43" s="137" t="s">
        <v>41</v>
      </c>
      <c r="O43" s="137"/>
      <c r="P43" s="137"/>
      <c r="Q43" s="137"/>
      <c r="R43" s="137"/>
    </row>
    <row r="44" spans="1:18" ht="15">
      <c r="A44" s="137">
        <v>1</v>
      </c>
      <c r="B44" s="137"/>
      <c r="C44" s="137"/>
      <c r="D44" s="137"/>
      <c r="E44" s="137"/>
      <c r="F44" s="137">
        <v>2</v>
      </c>
      <c r="G44" s="137"/>
      <c r="H44" s="137"/>
      <c r="I44" s="137"/>
      <c r="J44" s="137"/>
      <c r="K44" s="137"/>
      <c r="L44" s="137"/>
      <c r="M44" s="137"/>
      <c r="N44" s="137">
        <v>3</v>
      </c>
      <c r="O44" s="137"/>
      <c r="P44" s="137"/>
      <c r="Q44" s="137"/>
      <c r="R44" s="137"/>
    </row>
    <row r="45" spans="1:18" ht="30.75" customHeight="1">
      <c r="A45" s="135" t="s">
        <v>44</v>
      </c>
      <c r="B45" s="135"/>
      <c r="C45" s="135"/>
      <c r="D45" s="135"/>
      <c r="E45" s="135"/>
      <c r="F45" s="135" t="s">
        <v>45</v>
      </c>
      <c r="G45" s="135"/>
      <c r="H45" s="135"/>
      <c r="I45" s="135"/>
      <c r="J45" s="135"/>
      <c r="K45" s="135"/>
      <c r="L45" s="135"/>
      <c r="M45" s="135"/>
      <c r="N45" s="128" t="s">
        <v>46</v>
      </c>
      <c r="O45" s="129"/>
      <c r="P45" s="129"/>
      <c r="Q45" s="129"/>
      <c r="R45" s="130"/>
    </row>
    <row r="46" spans="1:18" ht="146.25" customHeight="1">
      <c r="A46" s="135" t="s">
        <v>47</v>
      </c>
      <c r="B46" s="135"/>
      <c r="C46" s="135"/>
      <c r="D46" s="135"/>
      <c r="E46" s="135"/>
      <c r="F46" s="135" t="s">
        <v>84</v>
      </c>
      <c r="G46" s="135"/>
      <c r="H46" s="135"/>
      <c r="I46" s="135"/>
      <c r="J46" s="135"/>
      <c r="K46" s="135"/>
      <c r="L46" s="135"/>
      <c r="M46" s="135"/>
      <c r="N46" s="135" t="s">
        <v>48</v>
      </c>
      <c r="O46" s="135"/>
      <c r="P46" s="135"/>
      <c r="Q46" s="135"/>
      <c r="R46" s="135"/>
    </row>
    <row r="47" spans="1:18" ht="15">
      <c r="A47" s="128" t="s">
        <v>49</v>
      </c>
      <c r="B47" s="129"/>
      <c r="C47" s="129"/>
      <c r="D47" s="129"/>
      <c r="E47" s="130"/>
      <c r="F47" s="131" t="s">
        <v>50</v>
      </c>
      <c r="G47" s="131"/>
      <c r="H47" s="131"/>
      <c r="I47" s="131"/>
      <c r="J47" s="131"/>
      <c r="K47" s="131"/>
      <c r="L47" s="131"/>
      <c r="M47" s="131"/>
      <c r="N47" s="128" t="s">
        <v>51</v>
      </c>
      <c r="O47" s="129"/>
      <c r="P47" s="129"/>
      <c r="Q47" s="129"/>
      <c r="R47" s="130"/>
    </row>
  </sheetData>
  <sheetProtection/>
  <mergeCells count="81">
    <mergeCell ref="M5:M6"/>
    <mergeCell ref="N5:N6"/>
    <mergeCell ref="O5:O6"/>
    <mergeCell ref="P5:P6"/>
    <mergeCell ref="Q5:Q6"/>
    <mergeCell ref="R5:R6"/>
    <mergeCell ref="A35:R35"/>
    <mergeCell ref="H16:J16"/>
    <mergeCell ref="A25:C25"/>
    <mergeCell ref="D25:F25"/>
    <mergeCell ref="A23:R23"/>
    <mergeCell ref="A24:C24"/>
    <mergeCell ref="D24:F24"/>
    <mergeCell ref="G24:J24"/>
    <mergeCell ref="K24:L24"/>
    <mergeCell ref="M24:R24"/>
    <mergeCell ref="A38:R38"/>
    <mergeCell ref="A29:R29"/>
    <mergeCell ref="A31:R31"/>
    <mergeCell ref="A33:R33"/>
    <mergeCell ref="A34:R34"/>
    <mergeCell ref="H12:J12"/>
    <mergeCell ref="A13:B13"/>
    <mergeCell ref="H13:J13"/>
    <mergeCell ref="A14:B14"/>
    <mergeCell ref="A16:B16"/>
    <mergeCell ref="N46:R46"/>
    <mergeCell ref="A47:E47"/>
    <mergeCell ref="F47:M47"/>
    <mergeCell ref="N47:R47"/>
    <mergeCell ref="A45:E45"/>
    <mergeCell ref="F45:M45"/>
    <mergeCell ref="N45:R45"/>
    <mergeCell ref="A46:E46"/>
    <mergeCell ref="F46:M46"/>
    <mergeCell ref="A44:E44"/>
    <mergeCell ref="F44:M44"/>
    <mergeCell ref="N44:R44"/>
    <mergeCell ref="G25:J25"/>
    <mergeCell ref="K25:L25"/>
    <mergeCell ref="A40:R40"/>
    <mergeCell ref="A37:R37"/>
    <mergeCell ref="F43:M43"/>
    <mergeCell ref="N43:R43"/>
    <mergeCell ref="A39:R39"/>
    <mergeCell ref="A41:R41"/>
    <mergeCell ref="A43:E43"/>
    <mergeCell ref="A36:R36"/>
    <mergeCell ref="H15:J15"/>
    <mergeCell ref="M25:R25"/>
    <mergeCell ref="A26:C26"/>
    <mergeCell ref="D26:F26"/>
    <mergeCell ref="G26:J26"/>
    <mergeCell ref="K26:L26"/>
    <mergeCell ref="M26:R26"/>
    <mergeCell ref="M4:O4"/>
    <mergeCell ref="A20:R20"/>
    <mergeCell ref="A21:R21"/>
    <mergeCell ref="P4:R4"/>
    <mergeCell ref="A9:B9"/>
    <mergeCell ref="H5:J6"/>
    <mergeCell ref="A15:B15"/>
    <mergeCell ref="A18:C18"/>
    <mergeCell ref="H10:J10"/>
    <mergeCell ref="A8:B8"/>
    <mergeCell ref="A2:L2"/>
    <mergeCell ref="A4:B6"/>
    <mergeCell ref="C4:E5"/>
    <mergeCell ref="F4:G5"/>
    <mergeCell ref="H4:L4"/>
    <mergeCell ref="H7:J7"/>
    <mergeCell ref="A7:B7"/>
    <mergeCell ref="K5:L5"/>
    <mergeCell ref="H8:J8"/>
    <mergeCell ref="H14:J14"/>
    <mergeCell ref="A12:B12"/>
    <mergeCell ref="A17:Q17"/>
    <mergeCell ref="H9:J9"/>
    <mergeCell ref="A11:B11"/>
    <mergeCell ref="H11:J11"/>
    <mergeCell ref="A10:B10"/>
  </mergeCells>
  <printOptions horizontalCentered="1"/>
  <pageMargins left="0.2362204724409449" right="0.2362204724409449" top="1.1811023622047245" bottom="0.7480314960629921" header="0.31496062992125984" footer="0.31496062992125984"/>
  <pageSetup firstPageNumber="25" useFirstPageNumber="1" orientation="landscape" paperSize="9" scale="94" r:id="rId2"/>
  <headerFooter scaleWithDoc="0">
    <oddHeader>&amp;R&amp;G</oddHeader>
    <oddFooter>&amp;C&amp;"Times New Roman,обычный"&amp;12&amp;P</oddFooter>
  </headerFooter>
  <rowBreaks count="1" manualBreakCount="1">
    <brk id="26" max="1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5"/>
  <sheetViews>
    <sheetView view="pageBreakPreview" zoomScaleSheetLayoutView="100" zoomScalePageLayoutView="0" workbookViewId="0" topLeftCell="A178">
      <selection activeCell="U12" sqref="U12"/>
    </sheetView>
  </sheetViews>
  <sheetFormatPr defaultColWidth="9.140625" defaultRowHeight="15"/>
  <cols>
    <col min="1" max="1" width="9.140625" style="36" customWidth="1"/>
    <col min="2" max="2" width="5.8515625" style="36" customWidth="1"/>
    <col min="3" max="3" width="11.57421875" style="36" customWidth="1"/>
    <col min="4" max="4" width="7.7109375" style="36" customWidth="1"/>
    <col min="5" max="5" width="7.8515625" style="36" customWidth="1"/>
    <col min="6" max="6" width="7.7109375" style="36" customWidth="1"/>
    <col min="7" max="7" width="7.8515625" style="36" customWidth="1"/>
    <col min="8" max="8" width="11.28125" style="36" customWidth="1"/>
    <col min="9" max="9" width="1.28515625" style="36" customWidth="1"/>
    <col min="10" max="10" width="2.8515625" style="36" hidden="1" customWidth="1"/>
    <col min="11" max="11" width="10.57421875" style="36" customWidth="1"/>
    <col min="12" max="12" width="7.7109375" style="36" customWidth="1"/>
    <col min="13" max="13" width="11.7109375" style="36" customWidth="1"/>
    <col min="14" max="14" width="12.00390625" style="48" customWidth="1"/>
    <col min="15" max="15" width="10.28125" style="48" customWidth="1"/>
    <col min="16" max="16" width="9.140625" style="48" customWidth="1"/>
    <col min="17" max="17" width="9.140625" style="36" customWidth="1"/>
    <col min="18" max="18" width="11.28125" style="76" bestFit="1" customWidth="1"/>
    <col min="19" max="19" width="9.140625" style="81" customWidth="1"/>
    <col min="20" max="16384" width="9.140625" style="36" customWidth="1"/>
  </cols>
  <sheetData>
    <row r="1" spans="1:15" ht="21" customHeight="1">
      <c r="A1" s="114" t="s">
        <v>232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7:8" ht="15" customHeight="1">
      <c r="G2" s="114" t="s">
        <v>74</v>
      </c>
      <c r="H2" s="114"/>
    </row>
    <row r="3" spans="1:11" ht="6.75" customHeight="1">
      <c r="A3" s="110" t="s">
        <v>89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5" ht="11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5" t="s">
        <v>12</v>
      </c>
      <c r="M4" s="115"/>
      <c r="N4" s="116"/>
      <c r="O4" s="175"/>
    </row>
    <row r="5" spans="1:15" ht="27" customHeight="1">
      <c r="A5" s="207" t="s">
        <v>214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115" t="s">
        <v>97</v>
      </c>
      <c r="M5" s="115"/>
      <c r="N5" s="116"/>
      <c r="O5" s="176"/>
    </row>
    <row r="6" spans="1:12" ht="15">
      <c r="A6" s="110" t="s">
        <v>136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5">
      <c r="A7" s="110" t="s">
        <v>90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>
      <c r="A8" s="110" t="s">
        <v>91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9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5" ht="30" customHeight="1">
      <c r="A10" s="111" t="s">
        <v>21</v>
      </c>
      <c r="B10" s="111"/>
      <c r="C10" s="206" t="s">
        <v>92</v>
      </c>
      <c r="D10" s="206"/>
      <c r="E10" s="206"/>
      <c r="F10" s="111" t="s">
        <v>93</v>
      </c>
      <c r="G10" s="111"/>
      <c r="H10" s="169" t="s">
        <v>100</v>
      </c>
      <c r="I10" s="170"/>
      <c r="J10" s="170"/>
      <c r="K10" s="170"/>
      <c r="L10" s="171"/>
      <c r="M10" s="111" t="s">
        <v>96</v>
      </c>
      <c r="N10" s="111"/>
      <c r="O10" s="111"/>
    </row>
    <row r="11" spans="1:15" ht="47.25" customHeight="1">
      <c r="A11" s="111"/>
      <c r="B11" s="111"/>
      <c r="C11" s="206"/>
      <c r="D11" s="206"/>
      <c r="E11" s="206"/>
      <c r="F11" s="111"/>
      <c r="G11" s="111"/>
      <c r="H11" s="178" t="s">
        <v>17</v>
      </c>
      <c r="I11" s="179"/>
      <c r="J11" s="180"/>
      <c r="K11" s="172" t="s">
        <v>18</v>
      </c>
      <c r="L11" s="172"/>
      <c r="M11" s="153" t="s">
        <v>215</v>
      </c>
      <c r="N11" s="153" t="s">
        <v>216</v>
      </c>
      <c r="O11" s="153" t="s">
        <v>218</v>
      </c>
    </row>
    <row r="12" spans="1:15" ht="48.75" customHeight="1">
      <c r="A12" s="111"/>
      <c r="B12" s="111"/>
      <c r="C12" s="5" t="s">
        <v>94</v>
      </c>
      <c r="D12" s="5" t="s">
        <v>94</v>
      </c>
      <c r="E12" s="5" t="s">
        <v>94</v>
      </c>
      <c r="F12" s="5" t="s">
        <v>94</v>
      </c>
      <c r="G12" s="5" t="s">
        <v>94</v>
      </c>
      <c r="H12" s="181"/>
      <c r="I12" s="182"/>
      <c r="J12" s="183"/>
      <c r="K12" s="32" t="s">
        <v>159</v>
      </c>
      <c r="L12" s="32" t="s">
        <v>14</v>
      </c>
      <c r="M12" s="154"/>
      <c r="N12" s="154"/>
      <c r="O12" s="154"/>
    </row>
    <row r="13" spans="1:19" s="37" customFormat="1" ht="15">
      <c r="A13" s="119">
        <v>1</v>
      </c>
      <c r="B13" s="119"/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163">
        <v>7</v>
      </c>
      <c r="I13" s="164"/>
      <c r="J13" s="165"/>
      <c r="K13" s="40">
        <v>8</v>
      </c>
      <c r="L13" s="40">
        <v>9</v>
      </c>
      <c r="M13" s="40">
        <v>10</v>
      </c>
      <c r="N13" s="49">
        <v>11</v>
      </c>
      <c r="O13" s="49">
        <v>12</v>
      </c>
      <c r="P13" s="54"/>
      <c r="R13" s="76"/>
      <c r="S13" s="43"/>
    </row>
    <row r="14" spans="1:19" s="37" customFormat="1" ht="138.75" customHeight="1">
      <c r="A14" s="195"/>
      <c r="B14" s="196"/>
      <c r="C14" s="77" t="s">
        <v>235</v>
      </c>
      <c r="D14" s="20"/>
      <c r="E14" s="20"/>
      <c r="F14" s="24"/>
      <c r="G14" s="23"/>
      <c r="H14" s="169" t="s">
        <v>236</v>
      </c>
      <c r="I14" s="170"/>
      <c r="J14" s="171"/>
      <c r="K14" s="19" t="s">
        <v>22</v>
      </c>
      <c r="L14" s="53">
        <v>744</v>
      </c>
      <c r="M14" s="53">
        <v>0</v>
      </c>
      <c r="N14" s="53">
        <v>0</v>
      </c>
      <c r="O14" s="53">
        <v>0</v>
      </c>
      <c r="P14" s="54"/>
      <c r="R14" s="97" t="s">
        <v>259</v>
      </c>
      <c r="S14" s="43"/>
    </row>
    <row r="15" spans="1:17" ht="33" customHeight="1">
      <c r="A15" s="221" t="s">
        <v>99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191"/>
      <c r="Q15" s="191"/>
    </row>
    <row r="16" spans="1:6" ht="15">
      <c r="A16" s="47" t="s">
        <v>98</v>
      </c>
      <c r="B16" s="47"/>
      <c r="C16" s="47"/>
      <c r="D16" s="47"/>
      <c r="E16" s="47"/>
      <c r="F16" s="40">
        <v>15</v>
      </c>
    </row>
    <row r="17" spans="1:12" ht="15">
      <c r="A17" s="110" t="s">
        <v>95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ht="20.25" customHeight="1">
      <c r="T18" s="173"/>
    </row>
    <row r="19" spans="1:20" ht="20.25" customHeight="1">
      <c r="A19" s="111" t="s">
        <v>21</v>
      </c>
      <c r="B19" s="111"/>
      <c r="C19" s="206" t="s">
        <v>92</v>
      </c>
      <c r="D19" s="206"/>
      <c r="E19" s="206"/>
      <c r="F19" s="111" t="s">
        <v>93</v>
      </c>
      <c r="G19" s="111"/>
      <c r="H19" s="169" t="s">
        <v>213</v>
      </c>
      <c r="I19" s="170"/>
      <c r="J19" s="170"/>
      <c r="K19" s="170"/>
      <c r="L19" s="170"/>
      <c r="M19" s="171"/>
      <c r="N19" s="145" t="s">
        <v>212</v>
      </c>
      <c r="O19" s="145"/>
      <c r="P19" s="145"/>
      <c r="S19" s="173">
        <f>(146448*8+169632*4)/12</f>
        <v>154176</v>
      </c>
      <c r="T19" s="224"/>
    </row>
    <row r="20" spans="1:20" ht="48.75" customHeight="1">
      <c r="A20" s="111"/>
      <c r="B20" s="111"/>
      <c r="C20" s="206"/>
      <c r="D20" s="206"/>
      <c r="E20" s="206"/>
      <c r="F20" s="111"/>
      <c r="G20" s="111"/>
      <c r="H20" s="178" t="s">
        <v>17</v>
      </c>
      <c r="I20" s="179"/>
      <c r="J20" s="180"/>
      <c r="K20" s="172" t="s">
        <v>18</v>
      </c>
      <c r="L20" s="172"/>
      <c r="M20" s="184" t="s">
        <v>101</v>
      </c>
      <c r="N20" s="153" t="s">
        <v>215</v>
      </c>
      <c r="O20" s="153" t="s">
        <v>216</v>
      </c>
      <c r="P20" s="153" t="s">
        <v>218</v>
      </c>
      <c r="S20" s="174"/>
      <c r="T20" s="173">
        <f>35*4*36+(674+88)*6*36</f>
        <v>169632</v>
      </c>
    </row>
    <row r="21" spans="1:20" ht="84.75" customHeight="1">
      <c r="A21" s="111"/>
      <c r="B21" s="111"/>
      <c r="C21" s="79" t="s">
        <v>94</v>
      </c>
      <c r="D21" s="79" t="s">
        <v>94</v>
      </c>
      <c r="E21" s="79" t="s">
        <v>94</v>
      </c>
      <c r="F21" s="79" t="s">
        <v>94</v>
      </c>
      <c r="G21" s="79" t="s">
        <v>94</v>
      </c>
      <c r="H21" s="181"/>
      <c r="I21" s="182"/>
      <c r="J21" s="183"/>
      <c r="K21" s="32" t="s">
        <v>159</v>
      </c>
      <c r="L21" s="32" t="s">
        <v>14</v>
      </c>
      <c r="M21" s="172"/>
      <c r="N21" s="154"/>
      <c r="O21" s="154"/>
      <c r="P21" s="154"/>
      <c r="T21" s="224"/>
    </row>
    <row r="22" spans="1:16" ht="12.75" customHeight="1">
      <c r="A22" s="119">
        <v>1</v>
      </c>
      <c r="B22" s="119"/>
      <c r="C22" s="40">
        <v>2</v>
      </c>
      <c r="D22" s="40">
        <v>3</v>
      </c>
      <c r="E22" s="40">
        <v>4</v>
      </c>
      <c r="F22" s="40">
        <v>5</v>
      </c>
      <c r="G22" s="40">
        <v>6</v>
      </c>
      <c r="H22" s="163">
        <v>7</v>
      </c>
      <c r="I22" s="164"/>
      <c r="J22" s="165"/>
      <c r="K22" s="40">
        <v>8</v>
      </c>
      <c r="L22" s="40">
        <v>9</v>
      </c>
      <c r="M22" s="40">
        <v>10</v>
      </c>
      <c r="N22" s="49">
        <v>11</v>
      </c>
      <c r="O22" s="49">
        <v>12</v>
      </c>
      <c r="P22" s="49">
        <v>13</v>
      </c>
    </row>
    <row r="23" spans="1:20" ht="0.75" customHeight="1" hidden="1">
      <c r="A23" s="195"/>
      <c r="B23" s="196"/>
      <c r="C23" s="217" t="s">
        <v>237</v>
      </c>
      <c r="D23" s="226"/>
      <c r="E23" s="226"/>
      <c r="F23" s="199"/>
      <c r="G23" s="199"/>
      <c r="H23" s="166" t="s">
        <v>238</v>
      </c>
      <c r="I23" s="227"/>
      <c r="J23" s="228"/>
      <c r="K23" s="222" t="s">
        <v>102</v>
      </c>
      <c r="L23" s="225">
        <v>796</v>
      </c>
      <c r="M23" s="225"/>
      <c r="N23" s="173">
        <f>(((678*6*36)*3+(((36*4+(678+78)*6))*36)*5+((35*4+(674+88)*6)*36)*4)/12)</f>
        <v>163356</v>
      </c>
      <c r="O23" s="56"/>
      <c r="P23" s="56"/>
      <c r="S23" s="93">
        <f>O23</f>
        <v>0</v>
      </c>
      <c r="T23" s="75">
        <f>P23</f>
        <v>0</v>
      </c>
    </row>
    <row r="24" spans="1:18" ht="132.75" customHeight="1">
      <c r="A24" s="219"/>
      <c r="B24" s="220"/>
      <c r="C24" s="218"/>
      <c r="D24" s="223"/>
      <c r="E24" s="223"/>
      <c r="F24" s="223"/>
      <c r="G24" s="223"/>
      <c r="H24" s="229"/>
      <c r="I24" s="230"/>
      <c r="J24" s="231"/>
      <c r="K24" s="223"/>
      <c r="L24" s="224"/>
      <c r="M24" s="224"/>
      <c r="N24" s="174"/>
      <c r="O24" s="56">
        <f>N23</f>
        <v>163356</v>
      </c>
      <c r="P24" s="56">
        <f>O24</f>
        <v>163356</v>
      </c>
      <c r="R24" s="96">
        <f>(678*3+792*5+797*4)/12</f>
        <v>765.1666666666666</v>
      </c>
    </row>
    <row r="25" ht="15">
      <c r="R25" s="76" t="s">
        <v>253</v>
      </c>
    </row>
    <row r="26" spans="1:19" ht="15">
      <c r="A26" s="114" t="s">
        <v>99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95">
        <f>SUM(R27:R185)</f>
        <v>125.25</v>
      </c>
      <c r="S26" s="95">
        <f>S52+S53+S83+S84+T120+T153</f>
        <v>5247.5</v>
      </c>
    </row>
    <row r="27" spans="1:19" ht="15">
      <c r="A27" s="47" t="s">
        <v>98</v>
      </c>
      <c r="B27" s="47"/>
      <c r="C27" s="47"/>
      <c r="D27" s="47"/>
      <c r="E27" s="47"/>
      <c r="F27" s="40">
        <v>15</v>
      </c>
      <c r="G27" s="47"/>
      <c r="H27" s="47"/>
      <c r="I27" s="47"/>
      <c r="J27" s="47"/>
      <c r="K27" s="47"/>
      <c r="L27" s="47"/>
      <c r="M27" s="47"/>
      <c r="N27" s="51"/>
      <c r="O27" s="51"/>
      <c r="P27" s="51"/>
      <c r="Q27" s="47"/>
      <c r="R27" s="91" t="s">
        <v>254</v>
      </c>
      <c r="S27" s="92" t="s">
        <v>253</v>
      </c>
    </row>
    <row r="28" spans="1:15" ht="15">
      <c r="A28" s="114" t="s">
        <v>232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7:8" ht="15">
      <c r="G29" s="114" t="s">
        <v>88</v>
      </c>
      <c r="H29" s="114"/>
    </row>
    <row r="30" spans="1:11" ht="15">
      <c r="A30" s="110" t="s">
        <v>89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5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5" t="s">
        <v>12</v>
      </c>
      <c r="M31" s="115"/>
      <c r="N31" s="116"/>
      <c r="O31" s="175"/>
    </row>
    <row r="32" spans="1:15" ht="26.25" customHeight="1">
      <c r="A32" s="177" t="s">
        <v>105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15" t="s">
        <v>97</v>
      </c>
      <c r="M32" s="115"/>
      <c r="N32" s="116"/>
      <c r="O32" s="176"/>
    </row>
    <row r="33" spans="1:12" ht="15">
      <c r="A33" s="110" t="s">
        <v>136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ht="15">
      <c r="A34" s="110" t="s">
        <v>90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">
      <c r="A35" s="110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5" ht="15" customHeight="1">
      <c r="A37" s="111" t="s">
        <v>21</v>
      </c>
      <c r="B37" s="111"/>
      <c r="C37" s="185" t="s">
        <v>92</v>
      </c>
      <c r="D37" s="186"/>
      <c r="E37" s="187"/>
      <c r="F37" s="111" t="s">
        <v>93</v>
      </c>
      <c r="G37" s="111"/>
      <c r="H37" s="169" t="s">
        <v>100</v>
      </c>
      <c r="I37" s="170"/>
      <c r="J37" s="170"/>
      <c r="K37" s="170"/>
      <c r="L37" s="171"/>
      <c r="M37" s="111" t="s">
        <v>96</v>
      </c>
      <c r="N37" s="111"/>
      <c r="O37" s="111"/>
    </row>
    <row r="38" spans="1:20" ht="47.25" customHeight="1">
      <c r="A38" s="111"/>
      <c r="B38" s="111"/>
      <c r="C38" s="188"/>
      <c r="D38" s="189"/>
      <c r="E38" s="190"/>
      <c r="F38" s="111"/>
      <c r="G38" s="111"/>
      <c r="H38" s="178" t="s">
        <v>17</v>
      </c>
      <c r="I38" s="179"/>
      <c r="J38" s="180"/>
      <c r="K38" s="172" t="s">
        <v>18</v>
      </c>
      <c r="L38" s="172"/>
      <c r="M38" s="153" t="s">
        <v>215</v>
      </c>
      <c r="N38" s="153" t="s">
        <v>216</v>
      </c>
      <c r="O38" s="153" t="s">
        <v>218</v>
      </c>
      <c r="T38" s="76" t="s">
        <v>229</v>
      </c>
    </row>
    <row r="39" spans="1:15" ht="45.75">
      <c r="A39" s="111"/>
      <c r="B39" s="111"/>
      <c r="C39" s="5" t="s">
        <v>94</v>
      </c>
      <c r="D39" s="5" t="s">
        <v>94</v>
      </c>
      <c r="E39" s="5" t="s">
        <v>94</v>
      </c>
      <c r="F39" s="5" t="s">
        <v>94</v>
      </c>
      <c r="G39" s="5" t="s">
        <v>94</v>
      </c>
      <c r="H39" s="181"/>
      <c r="I39" s="182"/>
      <c r="J39" s="183"/>
      <c r="K39" s="32" t="s">
        <v>239</v>
      </c>
      <c r="L39" s="32" t="s">
        <v>14</v>
      </c>
      <c r="M39" s="154"/>
      <c r="N39" s="154"/>
      <c r="O39" s="154"/>
    </row>
    <row r="40" spans="1:17" ht="15">
      <c r="A40" s="119">
        <v>1</v>
      </c>
      <c r="B40" s="119"/>
      <c r="C40" s="40">
        <v>2</v>
      </c>
      <c r="D40" s="40">
        <v>3</v>
      </c>
      <c r="E40" s="40">
        <v>4</v>
      </c>
      <c r="F40" s="40">
        <v>5</v>
      </c>
      <c r="G40" s="40">
        <v>6</v>
      </c>
      <c r="H40" s="163">
        <v>7</v>
      </c>
      <c r="I40" s="164"/>
      <c r="J40" s="165"/>
      <c r="K40" s="40">
        <v>8</v>
      </c>
      <c r="L40" s="40">
        <v>9</v>
      </c>
      <c r="M40" s="40">
        <v>10</v>
      </c>
      <c r="N40" s="49">
        <v>11</v>
      </c>
      <c r="O40" s="49">
        <v>12</v>
      </c>
      <c r="P40" s="54"/>
      <c r="Q40" s="37"/>
    </row>
    <row r="41" spans="1:17" ht="83.25" customHeight="1">
      <c r="A41" s="195"/>
      <c r="B41" s="196"/>
      <c r="C41" s="160" t="s">
        <v>240</v>
      </c>
      <c r="D41" s="161"/>
      <c r="E41" s="162"/>
      <c r="F41" s="30"/>
      <c r="G41" s="21"/>
      <c r="H41" s="160" t="s">
        <v>236</v>
      </c>
      <c r="I41" s="161"/>
      <c r="J41" s="162"/>
      <c r="K41" s="22" t="s">
        <v>22</v>
      </c>
      <c r="L41" s="53">
        <v>744</v>
      </c>
      <c r="M41" s="53">
        <v>0</v>
      </c>
      <c r="N41" s="53">
        <v>0</v>
      </c>
      <c r="O41" s="53">
        <v>0</v>
      </c>
      <c r="P41" s="54"/>
      <c r="Q41" s="37"/>
    </row>
    <row r="42" spans="1:17" ht="87.75" customHeight="1">
      <c r="A42" s="124"/>
      <c r="B42" s="124"/>
      <c r="C42" s="160" t="s">
        <v>242</v>
      </c>
      <c r="D42" s="161"/>
      <c r="E42" s="162"/>
      <c r="F42" s="24"/>
      <c r="G42" s="23"/>
      <c r="H42" s="160" t="s">
        <v>236</v>
      </c>
      <c r="I42" s="161"/>
      <c r="J42" s="162"/>
      <c r="K42" s="26" t="s">
        <v>22</v>
      </c>
      <c r="L42" s="41">
        <v>744</v>
      </c>
      <c r="M42" s="41">
        <v>0</v>
      </c>
      <c r="N42" s="41">
        <v>0</v>
      </c>
      <c r="O42" s="41">
        <v>0</v>
      </c>
      <c r="P42" s="54"/>
      <c r="Q42" s="37"/>
    </row>
    <row r="43" spans="1:17" ht="28.5" customHeight="1">
      <c r="A43" s="60"/>
      <c r="B43" s="60"/>
      <c r="C43" s="4"/>
      <c r="D43" s="4"/>
      <c r="E43" s="4"/>
      <c r="F43" s="31"/>
      <c r="G43" s="4"/>
      <c r="H43" s="55"/>
      <c r="I43" s="55"/>
      <c r="K43" s="7"/>
      <c r="L43" s="50"/>
      <c r="M43" s="50"/>
      <c r="N43" s="50"/>
      <c r="O43" s="50"/>
      <c r="P43" s="58"/>
      <c r="Q43" s="59"/>
    </row>
    <row r="44" spans="1:17" ht="15">
      <c r="A44" s="191" t="s">
        <v>99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6" ht="15">
      <c r="A45" s="47" t="s">
        <v>98</v>
      </c>
      <c r="B45" s="47"/>
      <c r="C45" s="47"/>
      <c r="D45" s="47"/>
      <c r="E45" s="47"/>
      <c r="F45" s="40">
        <v>15</v>
      </c>
    </row>
    <row r="46" spans="1:12" ht="15">
      <c r="A46" s="110" t="s">
        <v>95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8" spans="1:16" ht="15" customHeight="1">
      <c r="A48" s="123" t="s">
        <v>21</v>
      </c>
      <c r="B48" s="123"/>
      <c r="C48" s="200" t="s">
        <v>92</v>
      </c>
      <c r="D48" s="201"/>
      <c r="E48" s="202"/>
      <c r="F48" s="123" t="s">
        <v>93</v>
      </c>
      <c r="G48" s="123"/>
      <c r="H48" s="160" t="s">
        <v>213</v>
      </c>
      <c r="I48" s="161"/>
      <c r="J48" s="161"/>
      <c r="K48" s="161"/>
      <c r="L48" s="161"/>
      <c r="M48" s="162"/>
      <c r="N48" s="198" t="s">
        <v>212</v>
      </c>
      <c r="O48" s="198"/>
      <c r="P48" s="198"/>
    </row>
    <row r="49" spans="1:16" ht="57" customHeight="1">
      <c r="A49" s="123"/>
      <c r="B49" s="123"/>
      <c r="C49" s="203"/>
      <c r="D49" s="204"/>
      <c r="E49" s="205"/>
      <c r="F49" s="123"/>
      <c r="G49" s="123"/>
      <c r="H49" s="166" t="s">
        <v>17</v>
      </c>
      <c r="I49" s="167"/>
      <c r="J49" s="168"/>
      <c r="K49" s="197" t="s">
        <v>18</v>
      </c>
      <c r="L49" s="197"/>
      <c r="M49" s="199" t="s">
        <v>101</v>
      </c>
      <c r="N49" s="208" t="s">
        <v>215</v>
      </c>
      <c r="O49" s="208" t="s">
        <v>216</v>
      </c>
      <c r="P49" s="208" t="s">
        <v>218</v>
      </c>
    </row>
    <row r="50" spans="1:16" ht="82.5" customHeight="1">
      <c r="A50" s="123"/>
      <c r="B50" s="123"/>
      <c r="C50" s="79" t="s">
        <v>94</v>
      </c>
      <c r="D50" s="79" t="s">
        <v>94</v>
      </c>
      <c r="E50" s="79" t="s">
        <v>94</v>
      </c>
      <c r="F50" s="79" t="s">
        <v>94</v>
      </c>
      <c r="G50" s="79" t="s">
        <v>94</v>
      </c>
      <c r="H50" s="192"/>
      <c r="I50" s="193"/>
      <c r="J50" s="194"/>
      <c r="K50" s="32" t="s">
        <v>239</v>
      </c>
      <c r="L50" s="32" t="s">
        <v>14</v>
      </c>
      <c r="M50" s="197"/>
      <c r="N50" s="209"/>
      <c r="O50" s="209"/>
      <c r="P50" s="209"/>
    </row>
    <row r="51" spans="1:16" ht="15">
      <c r="A51" s="119">
        <v>1</v>
      </c>
      <c r="B51" s="119"/>
      <c r="C51" s="40">
        <v>2</v>
      </c>
      <c r="D51" s="40">
        <v>3</v>
      </c>
      <c r="E51" s="40">
        <v>4</v>
      </c>
      <c r="F51" s="40">
        <v>5</v>
      </c>
      <c r="G51" s="40">
        <v>6</v>
      </c>
      <c r="H51" s="163">
        <v>7</v>
      </c>
      <c r="I51" s="164"/>
      <c r="J51" s="165"/>
      <c r="K51" s="40">
        <v>8</v>
      </c>
      <c r="L51" s="40">
        <v>9</v>
      </c>
      <c r="M51" s="40">
        <v>10</v>
      </c>
      <c r="N51" s="49">
        <v>11</v>
      </c>
      <c r="O51" s="49">
        <v>12</v>
      </c>
      <c r="P51" s="49">
        <v>13</v>
      </c>
    </row>
    <row r="52" spans="1:19" ht="63" customHeight="1">
      <c r="A52" s="195"/>
      <c r="B52" s="196"/>
      <c r="C52" s="160" t="s">
        <v>240</v>
      </c>
      <c r="D52" s="161"/>
      <c r="E52" s="162"/>
      <c r="F52" s="21"/>
      <c r="G52" s="21"/>
      <c r="H52" s="166" t="s">
        <v>241</v>
      </c>
      <c r="I52" s="167"/>
      <c r="J52" s="168"/>
      <c r="K52" s="22" t="s">
        <v>102</v>
      </c>
      <c r="L52" s="53">
        <v>796</v>
      </c>
      <c r="M52" s="53"/>
      <c r="N52" s="53">
        <v>12</v>
      </c>
      <c r="O52" s="53">
        <f>N52</f>
        <v>12</v>
      </c>
      <c r="P52" s="53">
        <f>O52</f>
        <v>12</v>
      </c>
      <c r="S52" s="81">
        <f>(60*N52)*12/12</f>
        <v>720</v>
      </c>
    </row>
    <row r="53" spans="1:19" ht="84.75" customHeight="1">
      <c r="A53" s="124"/>
      <c r="B53" s="124"/>
      <c r="C53" s="160" t="s">
        <v>242</v>
      </c>
      <c r="D53" s="161"/>
      <c r="E53" s="162"/>
      <c r="F53" s="24"/>
      <c r="G53" s="23"/>
      <c r="H53" s="123" t="s">
        <v>243</v>
      </c>
      <c r="I53" s="123"/>
      <c r="J53" s="123"/>
      <c r="K53" s="26" t="s">
        <v>102</v>
      </c>
      <c r="L53" s="41">
        <v>796</v>
      </c>
      <c r="M53" s="41"/>
      <c r="N53" s="41">
        <v>25</v>
      </c>
      <c r="O53" s="41">
        <f>N53</f>
        <v>25</v>
      </c>
      <c r="P53" s="41">
        <f>O53</f>
        <v>25</v>
      </c>
      <c r="Q53" s="37"/>
      <c r="R53" s="95">
        <f>(37*3+(SUM(N52:N53)*9))/12</f>
        <v>37</v>
      </c>
      <c r="S53" s="81">
        <f>50*N53*12/12</f>
        <v>1250</v>
      </c>
    </row>
    <row r="55" spans="1:17" ht="15">
      <c r="A55" s="114" t="s">
        <v>99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5">
      <c r="A56" s="47" t="s">
        <v>98</v>
      </c>
      <c r="B56" s="47"/>
      <c r="C56" s="47"/>
      <c r="D56" s="47"/>
      <c r="E56" s="47"/>
      <c r="F56" s="40">
        <v>15</v>
      </c>
      <c r="G56" s="47"/>
      <c r="H56" s="47"/>
      <c r="I56" s="47"/>
      <c r="J56" s="47"/>
      <c r="K56" s="47"/>
      <c r="L56" s="47"/>
      <c r="M56" s="47"/>
      <c r="N56" s="51"/>
      <c r="O56" s="51"/>
      <c r="P56" s="51"/>
      <c r="Q56" s="47"/>
    </row>
    <row r="58" spans="1:15" ht="15">
      <c r="A58" s="114" t="s">
        <v>232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7:8" ht="15">
      <c r="G59" s="114" t="s">
        <v>104</v>
      </c>
      <c r="H59" s="114"/>
    </row>
    <row r="60" spans="1:11" ht="15">
      <c r="A60" s="110" t="s">
        <v>89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5" ht="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5" t="s">
        <v>12</v>
      </c>
      <c r="M61" s="115"/>
      <c r="N61" s="116"/>
      <c r="O61" s="175"/>
    </row>
    <row r="62" spans="1:15" ht="15" customHeight="1">
      <c r="A62" s="177" t="s">
        <v>107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15" t="s">
        <v>97</v>
      </c>
      <c r="M62" s="115"/>
      <c r="N62" s="116"/>
      <c r="O62" s="176"/>
    </row>
    <row r="63" spans="1:12" ht="15">
      <c r="A63" s="110" t="s">
        <v>136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15">
      <c r="A64" s="110" t="s">
        <v>90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 ht="13.5" customHeight="1">
      <c r="A65" s="110" t="s">
        <v>91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5" ht="15" customHeight="1">
      <c r="A67" s="111" t="s">
        <v>21</v>
      </c>
      <c r="B67" s="111"/>
      <c r="C67" s="185" t="s">
        <v>92</v>
      </c>
      <c r="D67" s="186"/>
      <c r="E67" s="187"/>
      <c r="F67" s="111" t="s">
        <v>93</v>
      </c>
      <c r="G67" s="111"/>
      <c r="H67" s="169" t="s">
        <v>100</v>
      </c>
      <c r="I67" s="170"/>
      <c r="J67" s="170"/>
      <c r="K67" s="170"/>
      <c r="L67" s="171"/>
      <c r="M67" s="111" t="s">
        <v>96</v>
      </c>
      <c r="N67" s="111"/>
      <c r="O67" s="111"/>
    </row>
    <row r="68" spans="1:15" ht="47.25" customHeight="1">
      <c r="A68" s="111"/>
      <c r="B68" s="111"/>
      <c r="C68" s="188"/>
      <c r="D68" s="189"/>
      <c r="E68" s="190"/>
      <c r="F68" s="111"/>
      <c r="G68" s="111"/>
      <c r="H68" s="178" t="s">
        <v>17</v>
      </c>
      <c r="I68" s="179"/>
      <c r="J68" s="180"/>
      <c r="K68" s="172" t="s">
        <v>18</v>
      </c>
      <c r="L68" s="172"/>
      <c r="M68" s="153" t="s">
        <v>215</v>
      </c>
      <c r="N68" s="153" t="s">
        <v>216</v>
      </c>
      <c r="O68" s="153" t="s">
        <v>218</v>
      </c>
    </row>
    <row r="69" spans="1:20" ht="88.5" customHeight="1">
      <c r="A69" s="111"/>
      <c r="B69" s="111"/>
      <c r="C69" s="5" t="s">
        <v>94</v>
      </c>
      <c r="D69" s="5" t="s">
        <v>94</v>
      </c>
      <c r="E69" s="5" t="s">
        <v>94</v>
      </c>
      <c r="F69" s="5" t="s">
        <v>94</v>
      </c>
      <c r="G69" s="5" t="s">
        <v>94</v>
      </c>
      <c r="H69" s="181"/>
      <c r="I69" s="182"/>
      <c r="J69" s="183"/>
      <c r="K69" s="32" t="s">
        <v>239</v>
      </c>
      <c r="L69" s="32" t="s">
        <v>14</v>
      </c>
      <c r="M69" s="154"/>
      <c r="N69" s="154"/>
      <c r="O69" s="154"/>
      <c r="T69" s="76" t="s">
        <v>230</v>
      </c>
    </row>
    <row r="70" spans="1:17" ht="13.5" customHeight="1">
      <c r="A70" s="119">
        <v>1</v>
      </c>
      <c r="B70" s="119"/>
      <c r="C70" s="40">
        <v>2</v>
      </c>
      <c r="D70" s="40">
        <v>3</v>
      </c>
      <c r="E70" s="40">
        <v>4</v>
      </c>
      <c r="F70" s="40">
        <v>5</v>
      </c>
      <c r="G70" s="40">
        <v>6</v>
      </c>
      <c r="H70" s="163">
        <v>7</v>
      </c>
      <c r="I70" s="164"/>
      <c r="J70" s="165"/>
      <c r="K70" s="40">
        <v>8</v>
      </c>
      <c r="L70" s="40">
        <v>9</v>
      </c>
      <c r="M70" s="40">
        <v>10</v>
      </c>
      <c r="N70" s="49">
        <v>11</v>
      </c>
      <c r="O70" s="49">
        <v>12</v>
      </c>
      <c r="P70" s="54"/>
      <c r="Q70" s="37"/>
    </row>
    <row r="71" spans="1:17" ht="72.75" customHeight="1">
      <c r="A71" s="124"/>
      <c r="B71" s="124"/>
      <c r="C71" s="160" t="s">
        <v>219</v>
      </c>
      <c r="D71" s="161"/>
      <c r="E71" s="162"/>
      <c r="F71" s="24"/>
      <c r="G71" s="23"/>
      <c r="H71" s="160" t="s">
        <v>236</v>
      </c>
      <c r="I71" s="161"/>
      <c r="J71" s="162"/>
      <c r="K71" s="26" t="s">
        <v>22</v>
      </c>
      <c r="L71" s="41">
        <v>744</v>
      </c>
      <c r="M71" s="39">
        <v>0</v>
      </c>
      <c r="N71" s="41">
        <v>0</v>
      </c>
      <c r="O71" s="41">
        <v>0</v>
      </c>
      <c r="P71" s="58"/>
      <c r="Q71" s="59"/>
    </row>
    <row r="72" spans="1:17" ht="79.5" customHeight="1">
      <c r="A72" s="124"/>
      <c r="B72" s="124"/>
      <c r="C72" s="160" t="s">
        <v>220</v>
      </c>
      <c r="D72" s="161"/>
      <c r="E72" s="162"/>
      <c r="F72" s="24"/>
      <c r="G72" s="23"/>
      <c r="H72" s="160" t="s">
        <v>236</v>
      </c>
      <c r="I72" s="161"/>
      <c r="J72" s="162"/>
      <c r="K72" s="26" t="s">
        <v>22</v>
      </c>
      <c r="L72" s="41">
        <v>744</v>
      </c>
      <c r="M72" s="39">
        <v>0</v>
      </c>
      <c r="N72" s="41">
        <v>0</v>
      </c>
      <c r="O72" s="41">
        <v>0</v>
      </c>
      <c r="P72" s="58"/>
      <c r="Q72" s="59"/>
    </row>
    <row r="73" spans="1:17" ht="15">
      <c r="A73" s="60"/>
      <c r="B73" s="60"/>
      <c r="C73" s="4"/>
      <c r="D73" s="4"/>
      <c r="E73" s="4"/>
      <c r="F73" s="31"/>
      <c r="G73" s="4"/>
      <c r="H73" s="55"/>
      <c r="I73" s="55"/>
      <c r="K73" s="7"/>
      <c r="L73" s="50"/>
      <c r="M73" s="50"/>
      <c r="N73" s="50"/>
      <c r="O73" s="50"/>
      <c r="P73" s="58"/>
      <c r="Q73" s="59"/>
    </row>
    <row r="74" spans="1:17" ht="15">
      <c r="A74" s="191" t="s">
        <v>99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</row>
    <row r="75" spans="1:6" ht="15">
      <c r="A75" s="47" t="s">
        <v>98</v>
      </c>
      <c r="B75" s="47"/>
      <c r="C75" s="47"/>
      <c r="D75" s="47"/>
      <c r="E75" s="47"/>
      <c r="F75" s="40">
        <v>15</v>
      </c>
    </row>
    <row r="76" ht="17.25" customHeight="1"/>
    <row r="77" spans="1:12" ht="17.25" customHeight="1">
      <c r="A77" s="110" t="s">
        <v>95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ht="17.25" customHeight="1"/>
    <row r="79" spans="1:16" ht="17.25" customHeight="1">
      <c r="A79" s="111" t="s">
        <v>21</v>
      </c>
      <c r="B79" s="111"/>
      <c r="C79" s="185" t="s">
        <v>92</v>
      </c>
      <c r="D79" s="186"/>
      <c r="E79" s="187"/>
      <c r="F79" s="111" t="s">
        <v>93</v>
      </c>
      <c r="G79" s="111"/>
      <c r="H79" s="169" t="s">
        <v>213</v>
      </c>
      <c r="I79" s="170"/>
      <c r="J79" s="170"/>
      <c r="K79" s="170"/>
      <c r="L79" s="170"/>
      <c r="M79" s="171"/>
      <c r="N79" s="145" t="s">
        <v>212</v>
      </c>
      <c r="O79" s="145"/>
      <c r="P79" s="145"/>
    </row>
    <row r="80" spans="1:16" ht="46.5" customHeight="1">
      <c r="A80" s="111"/>
      <c r="B80" s="111"/>
      <c r="C80" s="188"/>
      <c r="D80" s="189"/>
      <c r="E80" s="190"/>
      <c r="F80" s="111"/>
      <c r="G80" s="111"/>
      <c r="H80" s="178" t="s">
        <v>17</v>
      </c>
      <c r="I80" s="179"/>
      <c r="J80" s="180"/>
      <c r="K80" s="172" t="s">
        <v>18</v>
      </c>
      <c r="L80" s="172"/>
      <c r="M80" s="184" t="s">
        <v>101</v>
      </c>
      <c r="N80" s="153" t="s">
        <v>215</v>
      </c>
      <c r="O80" s="153" t="s">
        <v>216</v>
      </c>
      <c r="P80" s="153" t="s">
        <v>218</v>
      </c>
    </row>
    <row r="81" spans="1:16" ht="94.5" customHeight="1">
      <c r="A81" s="111"/>
      <c r="B81" s="111"/>
      <c r="C81" s="5" t="s">
        <v>94</v>
      </c>
      <c r="D81" s="5" t="s">
        <v>94</v>
      </c>
      <c r="E81" s="5" t="s">
        <v>94</v>
      </c>
      <c r="F81" s="5" t="s">
        <v>94</v>
      </c>
      <c r="G81" s="5" t="s">
        <v>94</v>
      </c>
      <c r="H81" s="181"/>
      <c r="I81" s="182"/>
      <c r="J81" s="183"/>
      <c r="K81" s="32" t="s">
        <v>244</v>
      </c>
      <c r="L81" s="32" t="s">
        <v>14</v>
      </c>
      <c r="M81" s="172"/>
      <c r="N81" s="154"/>
      <c r="O81" s="154"/>
      <c r="P81" s="154"/>
    </row>
    <row r="82" spans="1:16" ht="15">
      <c r="A82" s="119">
        <v>1</v>
      </c>
      <c r="B82" s="119"/>
      <c r="C82" s="40">
        <v>2</v>
      </c>
      <c r="D82" s="40">
        <v>3</v>
      </c>
      <c r="E82" s="40">
        <v>4</v>
      </c>
      <c r="F82" s="40">
        <v>5</v>
      </c>
      <c r="G82" s="40">
        <v>6</v>
      </c>
      <c r="H82" s="163">
        <v>7</v>
      </c>
      <c r="I82" s="164"/>
      <c r="J82" s="165"/>
      <c r="K82" s="40">
        <v>8</v>
      </c>
      <c r="L82" s="40">
        <v>9</v>
      </c>
      <c r="M82" s="40">
        <v>10</v>
      </c>
      <c r="N82" s="49">
        <v>11</v>
      </c>
      <c r="O82" s="49">
        <v>12</v>
      </c>
      <c r="P82" s="49">
        <v>13</v>
      </c>
    </row>
    <row r="83" spans="1:19" ht="77.25" customHeight="1">
      <c r="A83" s="124"/>
      <c r="B83" s="124"/>
      <c r="C83" s="160" t="s">
        <v>219</v>
      </c>
      <c r="D83" s="161"/>
      <c r="E83" s="162"/>
      <c r="F83" s="23"/>
      <c r="G83" s="23"/>
      <c r="H83" s="123" t="s">
        <v>103</v>
      </c>
      <c r="I83" s="123"/>
      <c r="J83" s="123"/>
      <c r="K83" s="26" t="s">
        <v>102</v>
      </c>
      <c r="L83" s="41">
        <v>796</v>
      </c>
      <c r="M83" s="41"/>
      <c r="N83" s="53">
        <v>10</v>
      </c>
      <c r="O83" s="53">
        <f>N83</f>
        <v>10</v>
      </c>
      <c r="P83" s="53">
        <f>O83</f>
        <v>10</v>
      </c>
      <c r="S83" s="81">
        <f>50*N83*12/12</f>
        <v>500</v>
      </c>
    </row>
    <row r="84" spans="1:19" ht="67.5" customHeight="1">
      <c r="A84" s="124"/>
      <c r="B84" s="124"/>
      <c r="C84" s="160" t="s">
        <v>220</v>
      </c>
      <c r="D84" s="161"/>
      <c r="E84" s="162"/>
      <c r="F84" s="23"/>
      <c r="G84" s="23"/>
      <c r="H84" s="123" t="s">
        <v>103</v>
      </c>
      <c r="I84" s="123"/>
      <c r="J84" s="123"/>
      <c r="K84" s="26" t="s">
        <v>102</v>
      </c>
      <c r="L84" s="41">
        <v>796</v>
      </c>
      <c r="M84" s="41"/>
      <c r="N84" s="41">
        <v>15</v>
      </c>
      <c r="O84" s="41">
        <f>N84</f>
        <v>15</v>
      </c>
      <c r="P84" s="41">
        <f>O84</f>
        <v>15</v>
      </c>
      <c r="R84" s="95">
        <f>(25*3+SUM(N83:N84)*9)/12</f>
        <v>25</v>
      </c>
      <c r="S84" s="81">
        <f>50*N84*12/12</f>
        <v>750</v>
      </c>
    </row>
    <row r="86" spans="1:17" ht="15">
      <c r="A86" s="114" t="s">
        <v>99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5">
      <c r="A87" s="47" t="s">
        <v>98</v>
      </c>
      <c r="B87" s="47"/>
      <c r="C87" s="47"/>
      <c r="D87" s="47"/>
      <c r="E87" s="47"/>
      <c r="F87" s="40">
        <v>15</v>
      </c>
      <c r="G87" s="47"/>
      <c r="H87" s="47"/>
      <c r="I87" s="47"/>
      <c r="J87" s="47"/>
      <c r="K87" s="47"/>
      <c r="L87" s="47"/>
      <c r="M87" s="47"/>
      <c r="N87" s="51"/>
      <c r="O87" s="51"/>
      <c r="P87" s="51"/>
      <c r="Q87" s="47"/>
    </row>
    <row r="90" spans="1:15" ht="15">
      <c r="A90" s="114" t="s">
        <v>232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7:8" ht="15">
      <c r="G91" s="114" t="s">
        <v>106</v>
      </c>
      <c r="H91" s="114"/>
    </row>
    <row r="92" spans="1:11" ht="15">
      <c r="A92" s="110" t="s">
        <v>89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1:15" ht="1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5" t="s">
        <v>12</v>
      </c>
      <c r="M93" s="115"/>
      <c r="N93" s="116"/>
      <c r="O93" s="175"/>
    </row>
    <row r="94" spans="1:15" ht="30" customHeight="1">
      <c r="A94" s="177" t="s">
        <v>152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15" t="s">
        <v>97</v>
      </c>
      <c r="M94" s="115"/>
      <c r="N94" s="116"/>
      <c r="O94" s="176"/>
    </row>
    <row r="95" spans="1:12" ht="15">
      <c r="A95" s="110" t="s">
        <v>136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1:12" ht="15">
      <c r="A96" s="110" t="s">
        <v>90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ht="13.5" customHeight="1">
      <c r="A97" s="110" t="s">
        <v>91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5" ht="15" customHeight="1">
      <c r="A99" s="111" t="s">
        <v>21</v>
      </c>
      <c r="B99" s="111"/>
      <c r="C99" s="185" t="s">
        <v>92</v>
      </c>
      <c r="D99" s="186"/>
      <c r="E99" s="187"/>
      <c r="F99" s="111" t="s">
        <v>93</v>
      </c>
      <c r="G99" s="111"/>
      <c r="H99" s="169" t="s">
        <v>100</v>
      </c>
      <c r="I99" s="170"/>
      <c r="J99" s="170"/>
      <c r="K99" s="170"/>
      <c r="L99" s="171"/>
      <c r="M99" s="111" t="s">
        <v>96</v>
      </c>
      <c r="N99" s="111"/>
      <c r="O99" s="111"/>
    </row>
    <row r="100" spans="1:15" ht="47.25" customHeight="1">
      <c r="A100" s="111"/>
      <c r="B100" s="111"/>
      <c r="C100" s="188"/>
      <c r="D100" s="189"/>
      <c r="E100" s="190"/>
      <c r="F100" s="111"/>
      <c r="G100" s="111"/>
      <c r="H100" s="178" t="s">
        <v>17</v>
      </c>
      <c r="I100" s="179"/>
      <c r="J100" s="180"/>
      <c r="K100" s="172" t="s">
        <v>18</v>
      </c>
      <c r="L100" s="172"/>
      <c r="M100" s="153" t="s">
        <v>215</v>
      </c>
      <c r="N100" s="153" t="s">
        <v>216</v>
      </c>
      <c r="O100" s="153" t="s">
        <v>218</v>
      </c>
    </row>
    <row r="101" spans="1:20" ht="45.75">
      <c r="A101" s="111"/>
      <c r="B101" s="111"/>
      <c r="C101" s="80" t="s">
        <v>94</v>
      </c>
      <c r="D101" s="5" t="s">
        <v>94</v>
      </c>
      <c r="E101" s="5" t="s">
        <v>94</v>
      </c>
      <c r="F101" s="5" t="s">
        <v>94</v>
      </c>
      <c r="G101" s="5" t="s">
        <v>94</v>
      </c>
      <c r="H101" s="181"/>
      <c r="I101" s="182"/>
      <c r="J101" s="183"/>
      <c r="K101" s="32" t="s">
        <v>244</v>
      </c>
      <c r="L101" s="32" t="s">
        <v>14</v>
      </c>
      <c r="M101" s="154"/>
      <c r="N101" s="154"/>
      <c r="O101" s="154"/>
      <c r="T101" s="76" t="s">
        <v>231</v>
      </c>
    </row>
    <row r="102" spans="1:17" ht="13.5" customHeight="1">
      <c r="A102" s="119">
        <v>1</v>
      </c>
      <c r="B102" s="119"/>
      <c r="C102" s="40">
        <v>2</v>
      </c>
      <c r="D102" s="40">
        <v>3</v>
      </c>
      <c r="E102" s="40">
        <v>4</v>
      </c>
      <c r="F102" s="40">
        <v>5</v>
      </c>
      <c r="G102" s="40">
        <v>6</v>
      </c>
      <c r="H102" s="163">
        <v>7</v>
      </c>
      <c r="I102" s="164"/>
      <c r="J102" s="165"/>
      <c r="K102" s="40">
        <v>8</v>
      </c>
      <c r="L102" s="40">
        <v>9</v>
      </c>
      <c r="M102" s="40">
        <v>10</v>
      </c>
      <c r="N102" s="49">
        <v>11</v>
      </c>
      <c r="O102" s="49">
        <v>12</v>
      </c>
      <c r="P102" s="54"/>
      <c r="Q102" s="37"/>
    </row>
    <row r="103" spans="1:17" ht="72.75" customHeight="1">
      <c r="A103" s="124"/>
      <c r="B103" s="124"/>
      <c r="C103" s="160" t="s">
        <v>221</v>
      </c>
      <c r="D103" s="161"/>
      <c r="E103" s="162"/>
      <c r="F103" s="24" t="s">
        <v>153</v>
      </c>
      <c r="G103" s="23"/>
      <c r="H103" s="166" t="s">
        <v>245</v>
      </c>
      <c r="I103" s="167"/>
      <c r="J103" s="168"/>
      <c r="K103" s="26" t="s">
        <v>22</v>
      </c>
      <c r="L103" s="41">
        <v>744</v>
      </c>
      <c r="M103" s="41">
        <v>0</v>
      </c>
      <c r="N103" s="41">
        <v>0</v>
      </c>
      <c r="O103" s="41">
        <v>0</v>
      </c>
      <c r="P103" s="54"/>
      <c r="Q103" s="37"/>
    </row>
    <row r="104" spans="1:17" ht="71.25" customHeight="1">
      <c r="A104" s="124"/>
      <c r="B104" s="124"/>
      <c r="C104" s="160" t="s">
        <v>222</v>
      </c>
      <c r="D104" s="161"/>
      <c r="E104" s="162"/>
      <c r="F104" s="24" t="s">
        <v>153</v>
      </c>
      <c r="G104" s="23"/>
      <c r="H104" s="166" t="s">
        <v>245</v>
      </c>
      <c r="I104" s="167"/>
      <c r="J104" s="168"/>
      <c r="K104" s="26" t="s">
        <v>22</v>
      </c>
      <c r="L104" s="41">
        <v>744</v>
      </c>
      <c r="M104" s="41">
        <v>0</v>
      </c>
      <c r="N104" s="41">
        <v>0</v>
      </c>
      <c r="O104" s="41">
        <v>0</v>
      </c>
      <c r="P104" s="54"/>
      <c r="Q104" s="37"/>
    </row>
    <row r="105" spans="1:17" ht="70.5" customHeight="1">
      <c r="A105" s="124"/>
      <c r="B105" s="124"/>
      <c r="C105" s="160" t="s">
        <v>223</v>
      </c>
      <c r="D105" s="161"/>
      <c r="E105" s="162"/>
      <c r="F105" s="24" t="s">
        <v>153</v>
      </c>
      <c r="G105" s="23"/>
      <c r="H105" s="160" t="s">
        <v>245</v>
      </c>
      <c r="I105" s="161"/>
      <c r="J105" s="162"/>
      <c r="K105" s="26" t="s">
        <v>22</v>
      </c>
      <c r="L105" s="41">
        <v>744</v>
      </c>
      <c r="M105" s="41">
        <v>0</v>
      </c>
      <c r="N105" s="41">
        <v>0</v>
      </c>
      <c r="O105" s="41">
        <v>0</v>
      </c>
      <c r="P105" s="54"/>
      <c r="Q105" s="37"/>
    </row>
    <row r="106" spans="1:17" ht="70.5" customHeight="1">
      <c r="A106" s="158"/>
      <c r="B106" s="159"/>
      <c r="C106" s="160" t="s">
        <v>224</v>
      </c>
      <c r="D106" s="161"/>
      <c r="E106" s="162"/>
      <c r="F106" s="24" t="s">
        <v>153</v>
      </c>
      <c r="G106" s="23"/>
      <c r="H106" s="123" t="s">
        <v>245</v>
      </c>
      <c r="I106" s="123"/>
      <c r="J106" s="123"/>
      <c r="K106" s="26" t="s">
        <v>22</v>
      </c>
      <c r="L106" s="41">
        <v>744</v>
      </c>
      <c r="M106" s="41">
        <v>0</v>
      </c>
      <c r="N106" s="41">
        <v>0</v>
      </c>
      <c r="O106" s="41">
        <v>0</v>
      </c>
      <c r="P106" s="54"/>
      <c r="Q106" s="37"/>
    </row>
    <row r="107" spans="1:17" ht="15">
      <c r="A107" s="60"/>
      <c r="B107" s="60"/>
      <c r="C107" s="4"/>
      <c r="D107" s="4"/>
      <c r="E107" s="4"/>
      <c r="F107" s="31"/>
      <c r="G107" s="4"/>
      <c r="H107" s="55"/>
      <c r="I107" s="55"/>
      <c r="K107" s="7"/>
      <c r="L107" s="50"/>
      <c r="M107" s="50"/>
      <c r="N107" s="50"/>
      <c r="O107" s="50"/>
      <c r="P107" s="58"/>
      <c r="Q107" s="59"/>
    </row>
    <row r="108" spans="1:17" ht="15">
      <c r="A108" s="191" t="s">
        <v>99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</row>
    <row r="109" spans="1:6" ht="15">
      <c r="A109" s="47" t="s">
        <v>98</v>
      </c>
      <c r="B109" s="47"/>
      <c r="C109" s="47"/>
      <c r="D109" s="47"/>
      <c r="E109" s="47"/>
      <c r="F109" s="40">
        <v>15</v>
      </c>
    </row>
    <row r="111" spans="1:12" ht="13.5" customHeight="1">
      <c r="A111" s="110" t="s">
        <v>95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ht="17.25" customHeight="1"/>
    <row r="113" spans="1:16" ht="15" customHeight="1">
      <c r="A113" s="111" t="s">
        <v>21</v>
      </c>
      <c r="B113" s="111"/>
      <c r="C113" s="185" t="s">
        <v>92</v>
      </c>
      <c r="D113" s="186"/>
      <c r="E113" s="187"/>
      <c r="F113" s="111" t="s">
        <v>93</v>
      </c>
      <c r="G113" s="111"/>
      <c r="H113" s="169" t="s">
        <v>213</v>
      </c>
      <c r="I113" s="170"/>
      <c r="J113" s="170"/>
      <c r="K113" s="170"/>
      <c r="L113" s="170"/>
      <c r="M113" s="171"/>
      <c r="N113" s="145" t="s">
        <v>212</v>
      </c>
      <c r="O113" s="145"/>
      <c r="P113" s="145"/>
    </row>
    <row r="114" spans="1:16" ht="62.25" customHeight="1">
      <c r="A114" s="111"/>
      <c r="B114" s="111"/>
      <c r="C114" s="188"/>
      <c r="D114" s="189"/>
      <c r="E114" s="190"/>
      <c r="F114" s="111"/>
      <c r="G114" s="111"/>
      <c r="H114" s="178" t="s">
        <v>17</v>
      </c>
      <c r="I114" s="179"/>
      <c r="J114" s="180"/>
      <c r="K114" s="172" t="s">
        <v>18</v>
      </c>
      <c r="L114" s="172"/>
      <c r="M114" s="184" t="s">
        <v>101</v>
      </c>
      <c r="N114" s="153" t="s">
        <v>215</v>
      </c>
      <c r="O114" s="153" t="s">
        <v>216</v>
      </c>
      <c r="P114" s="153" t="s">
        <v>218</v>
      </c>
    </row>
    <row r="115" spans="1:16" ht="84" customHeight="1">
      <c r="A115" s="111"/>
      <c r="B115" s="111"/>
      <c r="C115" s="79" t="s">
        <v>94</v>
      </c>
      <c r="D115" s="79" t="s">
        <v>94</v>
      </c>
      <c r="E115" s="79" t="s">
        <v>94</v>
      </c>
      <c r="F115" s="79" t="s">
        <v>94</v>
      </c>
      <c r="G115" s="79" t="s">
        <v>94</v>
      </c>
      <c r="H115" s="181"/>
      <c r="I115" s="182"/>
      <c r="J115" s="183"/>
      <c r="K115" s="32" t="s">
        <v>244</v>
      </c>
      <c r="L115" s="32" t="s">
        <v>14</v>
      </c>
      <c r="M115" s="172"/>
      <c r="N115" s="154"/>
      <c r="O115" s="154"/>
      <c r="P115" s="154"/>
    </row>
    <row r="116" spans="1:16" ht="15">
      <c r="A116" s="119">
        <v>1</v>
      </c>
      <c r="B116" s="119"/>
      <c r="C116" s="40">
        <v>2</v>
      </c>
      <c r="D116" s="40">
        <v>3</v>
      </c>
      <c r="E116" s="40">
        <v>4</v>
      </c>
      <c r="F116" s="40">
        <v>5</v>
      </c>
      <c r="G116" s="40">
        <v>6</v>
      </c>
      <c r="H116" s="163">
        <v>7</v>
      </c>
      <c r="I116" s="164"/>
      <c r="J116" s="165"/>
      <c r="K116" s="40">
        <v>8</v>
      </c>
      <c r="L116" s="40">
        <v>9</v>
      </c>
      <c r="M116" s="40">
        <v>10</v>
      </c>
      <c r="N116" s="49">
        <v>11</v>
      </c>
      <c r="O116" s="49">
        <v>12</v>
      </c>
      <c r="P116" s="49">
        <v>13</v>
      </c>
    </row>
    <row r="117" spans="1:19" ht="80.25" customHeight="1">
      <c r="A117" s="158"/>
      <c r="B117" s="159"/>
      <c r="C117" s="160" t="s">
        <v>221</v>
      </c>
      <c r="D117" s="161"/>
      <c r="E117" s="162"/>
      <c r="F117" s="24"/>
      <c r="G117" s="23"/>
      <c r="H117" s="160" t="s">
        <v>103</v>
      </c>
      <c r="I117" s="161"/>
      <c r="J117" s="162"/>
      <c r="K117" s="26" t="s">
        <v>246</v>
      </c>
      <c r="L117" s="41">
        <v>796</v>
      </c>
      <c r="M117" s="41"/>
      <c r="N117" s="41">
        <v>20</v>
      </c>
      <c r="O117" s="41">
        <f aca="true" t="shared" si="0" ref="O117:P119">N117</f>
        <v>20</v>
      </c>
      <c r="P117" s="41">
        <f t="shared" si="0"/>
        <v>20</v>
      </c>
      <c r="S117" s="81">
        <f>40*N117</f>
        <v>800</v>
      </c>
    </row>
    <row r="118" spans="1:19" ht="67.5" customHeight="1">
      <c r="A118" s="158"/>
      <c r="B118" s="159"/>
      <c r="C118" s="160" t="s">
        <v>222</v>
      </c>
      <c r="D118" s="161"/>
      <c r="E118" s="162"/>
      <c r="F118" s="24"/>
      <c r="G118" s="23"/>
      <c r="H118" s="160" t="s">
        <v>103</v>
      </c>
      <c r="I118" s="161"/>
      <c r="J118" s="162"/>
      <c r="K118" s="26" t="s">
        <v>246</v>
      </c>
      <c r="L118" s="41">
        <v>796</v>
      </c>
      <c r="M118" s="41"/>
      <c r="N118" s="41">
        <v>20</v>
      </c>
      <c r="O118" s="41">
        <f t="shared" si="0"/>
        <v>20</v>
      </c>
      <c r="P118" s="41">
        <f t="shared" si="0"/>
        <v>20</v>
      </c>
      <c r="S118" s="81">
        <f>40*N118</f>
        <v>800</v>
      </c>
    </row>
    <row r="119" spans="1:19" ht="61.5" customHeight="1">
      <c r="A119" s="158"/>
      <c r="B119" s="159"/>
      <c r="C119" s="160" t="s">
        <v>223</v>
      </c>
      <c r="D119" s="161"/>
      <c r="E119" s="162"/>
      <c r="F119" s="24"/>
      <c r="G119" s="23"/>
      <c r="H119" s="160" t="s">
        <v>103</v>
      </c>
      <c r="I119" s="161"/>
      <c r="J119" s="162"/>
      <c r="K119" s="26" t="s">
        <v>246</v>
      </c>
      <c r="L119" s="41">
        <v>796</v>
      </c>
      <c r="M119" s="41"/>
      <c r="N119" s="41">
        <v>11</v>
      </c>
      <c r="O119" s="41">
        <f t="shared" si="0"/>
        <v>11</v>
      </c>
      <c r="P119" s="41">
        <f t="shared" si="0"/>
        <v>11</v>
      </c>
      <c r="S119" s="81">
        <f>25*N119</f>
        <v>275</v>
      </c>
    </row>
    <row r="120" spans="1:20" ht="61.5" customHeight="1">
      <c r="A120" s="124"/>
      <c r="B120" s="124"/>
      <c r="C120" s="160" t="s">
        <v>224</v>
      </c>
      <c r="D120" s="161"/>
      <c r="E120" s="162"/>
      <c r="F120" s="24"/>
      <c r="G120" s="23"/>
      <c r="H120" s="160" t="s">
        <v>103</v>
      </c>
      <c r="I120" s="161"/>
      <c r="J120" s="162"/>
      <c r="K120" s="26" t="s">
        <v>246</v>
      </c>
      <c r="L120" s="41">
        <v>796</v>
      </c>
      <c r="M120" s="41"/>
      <c r="N120" s="41">
        <v>6</v>
      </c>
      <c r="O120" s="41">
        <f>N120</f>
        <v>6</v>
      </c>
      <c r="P120" s="41">
        <f>O120</f>
        <v>6</v>
      </c>
      <c r="R120" s="95">
        <f>(15*3+SUM(N117:N120)*9)/12</f>
        <v>46.5</v>
      </c>
      <c r="S120" s="81">
        <f>25*N120</f>
        <v>150</v>
      </c>
      <c r="T120" s="36">
        <f>(600*3+SUM(S117:S120)*9)/12</f>
        <v>1668.75</v>
      </c>
    </row>
    <row r="122" spans="1:17" ht="15">
      <c r="A122" s="114" t="s">
        <v>99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1:17" ht="15">
      <c r="A123" s="47" t="s">
        <v>98</v>
      </c>
      <c r="B123" s="47"/>
      <c r="C123" s="47"/>
      <c r="D123" s="47"/>
      <c r="E123" s="47"/>
      <c r="F123" s="40">
        <v>15</v>
      </c>
      <c r="G123" s="47"/>
      <c r="H123" s="47"/>
      <c r="I123" s="47"/>
      <c r="J123" s="47"/>
      <c r="K123" s="47"/>
      <c r="L123" s="47"/>
      <c r="M123" s="47"/>
      <c r="N123" s="51"/>
      <c r="O123" s="51"/>
      <c r="P123" s="51"/>
      <c r="Q123" s="47"/>
    </row>
    <row r="125" spans="1:15" ht="15">
      <c r="A125" s="114" t="s">
        <v>232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7:8" ht="15">
      <c r="G126" s="114" t="s">
        <v>131</v>
      </c>
      <c r="H126" s="114"/>
    </row>
    <row r="127" spans="1:11" ht="15">
      <c r="A127" s="110" t="s">
        <v>89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1:15" ht="1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5" t="s">
        <v>12</v>
      </c>
      <c r="M128" s="115"/>
      <c r="N128" s="116"/>
      <c r="O128" s="175"/>
    </row>
    <row r="129" spans="1:15" ht="30" customHeight="1">
      <c r="A129" s="177" t="s">
        <v>154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15" t="s">
        <v>97</v>
      </c>
      <c r="M129" s="115"/>
      <c r="N129" s="116"/>
      <c r="O129" s="176"/>
    </row>
    <row r="130" spans="1:12" ht="15">
      <c r="A130" s="110" t="s">
        <v>136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1:12" ht="15">
      <c r="A131" s="110" t="s">
        <v>90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1:12" ht="13.5" customHeight="1">
      <c r="A132" s="110" t="s">
        <v>91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1:12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5" ht="15" customHeight="1">
      <c r="A134" s="111" t="s">
        <v>21</v>
      </c>
      <c r="B134" s="111"/>
      <c r="C134" s="185" t="s">
        <v>92</v>
      </c>
      <c r="D134" s="186"/>
      <c r="E134" s="187"/>
      <c r="F134" s="111" t="s">
        <v>93</v>
      </c>
      <c r="G134" s="111"/>
      <c r="H134" s="169" t="s">
        <v>100</v>
      </c>
      <c r="I134" s="170"/>
      <c r="J134" s="170"/>
      <c r="K134" s="170"/>
      <c r="L134" s="171"/>
      <c r="M134" s="111" t="s">
        <v>96</v>
      </c>
      <c r="N134" s="111"/>
      <c r="O134" s="111"/>
    </row>
    <row r="135" spans="1:15" ht="47.25" customHeight="1">
      <c r="A135" s="111"/>
      <c r="B135" s="111"/>
      <c r="C135" s="188"/>
      <c r="D135" s="189"/>
      <c r="E135" s="190"/>
      <c r="F135" s="111"/>
      <c r="G135" s="111"/>
      <c r="H135" s="178" t="s">
        <v>17</v>
      </c>
      <c r="I135" s="179"/>
      <c r="J135" s="180"/>
      <c r="K135" s="172" t="s">
        <v>18</v>
      </c>
      <c r="L135" s="172"/>
      <c r="M135" s="153" t="s">
        <v>215</v>
      </c>
      <c r="N135" s="153" t="s">
        <v>216</v>
      </c>
      <c r="O135" s="153" t="s">
        <v>218</v>
      </c>
    </row>
    <row r="136" spans="1:20" ht="45.75">
      <c r="A136" s="111"/>
      <c r="B136" s="111"/>
      <c r="C136" s="5" t="s">
        <v>94</v>
      </c>
      <c r="D136" s="5" t="s">
        <v>94</v>
      </c>
      <c r="E136" s="5" t="s">
        <v>94</v>
      </c>
      <c r="F136" s="5" t="s">
        <v>94</v>
      </c>
      <c r="G136" s="5" t="s">
        <v>94</v>
      </c>
      <c r="H136" s="181"/>
      <c r="I136" s="182"/>
      <c r="J136" s="183"/>
      <c r="K136" s="32" t="s">
        <v>244</v>
      </c>
      <c r="L136" s="32" t="s">
        <v>14</v>
      </c>
      <c r="M136" s="154"/>
      <c r="N136" s="154"/>
      <c r="O136" s="154"/>
      <c r="T136" s="78" t="s">
        <v>228</v>
      </c>
    </row>
    <row r="137" spans="1:17" ht="13.5" customHeight="1">
      <c r="A137" s="119">
        <v>1</v>
      </c>
      <c r="B137" s="119"/>
      <c r="C137" s="40">
        <v>2</v>
      </c>
      <c r="D137" s="40">
        <v>3</v>
      </c>
      <c r="E137" s="40">
        <v>4</v>
      </c>
      <c r="F137" s="40">
        <v>5</v>
      </c>
      <c r="G137" s="40">
        <v>6</v>
      </c>
      <c r="H137" s="163">
        <v>7</v>
      </c>
      <c r="I137" s="164"/>
      <c r="J137" s="165"/>
      <c r="K137" s="40">
        <v>8</v>
      </c>
      <c r="L137" s="40">
        <v>9</v>
      </c>
      <c r="M137" s="40">
        <v>10</v>
      </c>
      <c r="N137" s="49">
        <v>11</v>
      </c>
      <c r="O137" s="49">
        <v>12</v>
      </c>
      <c r="P137" s="54"/>
      <c r="Q137" s="37"/>
    </row>
    <row r="138" spans="1:17" ht="82.5" customHeight="1">
      <c r="A138" s="124"/>
      <c r="B138" s="124"/>
      <c r="C138" s="160" t="s">
        <v>225</v>
      </c>
      <c r="D138" s="161"/>
      <c r="E138" s="162"/>
      <c r="F138" s="24" t="s">
        <v>153</v>
      </c>
      <c r="G138" s="23"/>
      <c r="H138" s="160" t="s">
        <v>247</v>
      </c>
      <c r="I138" s="161"/>
      <c r="J138" s="162"/>
      <c r="K138" s="26" t="s">
        <v>22</v>
      </c>
      <c r="L138" s="41">
        <v>744</v>
      </c>
      <c r="M138" s="41">
        <v>0</v>
      </c>
      <c r="N138" s="41">
        <v>0</v>
      </c>
      <c r="O138" s="41">
        <v>0</v>
      </c>
      <c r="P138" s="54"/>
      <c r="Q138" s="37"/>
    </row>
    <row r="139" spans="1:17" ht="84" customHeight="1">
      <c r="A139" s="124"/>
      <c r="B139" s="124"/>
      <c r="C139" s="160" t="s">
        <v>226</v>
      </c>
      <c r="D139" s="161"/>
      <c r="E139" s="162"/>
      <c r="F139" s="24" t="s">
        <v>153</v>
      </c>
      <c r="G139" s="23"/>
      <c r="H139" s="160" t="s">
        <v>247</v>
      </c>
      <c r="I139" s="161"/>
      <c r="J139" s="162"/>
      <c r="K139" s="26" t="s">
        <v>22</v>
      </c>
      <c r="L139" s="41">
        <v>744</v>
      </c>
      <c r="M139" s="41">
        <v>0</v>
      </c>
      <c r="N139" s="41">
        <v>0</v>
      </c>
      <c r="O139" s="41">
        <v>0</v>
      </c>
      <c r="P139" s="54"/>
      <c r="Q139" s="37"/>
    </row>
    <row r="140" spans="1:17" ht="83.25" customHeight="1">
      <c r="A140" s="124"/>
      <c r="B140" s="124"/>
      <c r="C140" s="160" t="s">
        <v>227</v>
      </c>
      <c r="D140" s="161"/>
      <c r="E140" s="162"/>
      <c r="F140" s="24" t="s">
        <v>153</v>
      </c>
      <c r="G140" s="23"/>
      <c r="H140" s="160" t="s">
        <v>247</v>
      </c>
      <c r="I140" s="161"/>
      <c r="J140" s="162"/>
      <c r="K140" s="26" t="s">
        <v>22</v>
      </c>
      <c r="L140" s="41">
        <v>744</v>
      </c>
      <c r="M140" s="41">
        <v>0</v>
      </c>
      <c r="N140" s="41">
        <v>0</v>
      </c>
      <c r="O140" s="41">
        <v>0</v>
      </c>
      <c r="P140" s="54"/>
      <c r="Q140" s="37"/>
    </row>
    <row r="141" spans="1:17" ht="15">
      <c r="A141" s="60"/>
      <c r="B141" s="60"/>
      <c r="C141" s="4"/>
      <c r="D141" s="4"/>
      <c r="E141" s="4"/>
      <c r="F141" s="31"/>
      <c r="G141" s="4"/>
      <c r="H141" s="55"/>
      <c r="I141" s="55"/>
      <c r="K141" s="7"/>
      <c r="L141" s="50"/>
      <c r="M141" s="50"/>
      <c r="N141" s="50"/>
      <c r="O141" s="50"/>
      <c r="P141" s="58"/>
      <c r="Q141" s="59"/>
    </row>
    <row r="142" spans="1:17" ht="15">
      <c r="A142" s="191" t="s">
        <v>99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6" ht="15">
      <c r="A143" s="47" t="s">
        <v>98</v>
      </c>
      <c r="B143" s="47"/>
      <c r="C143" s="47"/>
      <c r="D143" s="47"/>
      <c r="E143" s="47"/>
      <c r="F143" s="40">
        <v>15</v>
      </c>
    </row>
    <row r="145" spans="1:17" ht="13.5" customHeight="1">
      <c r="A145" s="211" t="s">
        <v>95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81"/>
      <c r="N145" s="82"/>
      <c r="O145" s="82"/>
      <c r="P145" s="82"/>
      <c r="Q145" s="81"/>
    </row>
    <row r="146" spans="1:17" ht="17.2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  <c r="O146" s="82"/>
      <c r="P146" s="82"/>
      <c r="Q146" s="81"/>
    </row>
    <row r="147" spans="1:17" ht="15" customHeight="1">
      <c r="A147" s="123" t="s">
        <v>21</v>
      </c>
      <c r="B147" s="123"/>
      <c r="C147" s="200" t="s">
        <v>92</v>
      </c>
      <c r="D147" s="201"/>
      <c r="E147" s="202"/>
      <c r="F147" s="123" t="s">
        <v>93</v>
      </c>
      <c r="G147" s="123"/>
      <c r="H147" s="160" t="s">
        <v>213</v>
      </c>
      <c r="I147" s="161"/>
      <c r="J147" s="161"/>
      <c r="K147" s="161"/>
      <c r="L147" s="161"/>
      <c r="M147" s="162"/>
      <c r="N147" s="198" t="s">
        <v>212</v>
      </c>
      <c r="O147" s="198"/>
      <c r="P147" s="198"/>
      <c r="Q147" s="81"/>
    </row>
    <row r="148" spans="1:17" ht="62.25" customHeight="1">
      <c r="A148" s="123"/>
      <c r="B148" s="123"/>
      <c r="C148" s="203"/>
      <c r="D148" s="204"/>
      <c r="E148" s="205"/>
      <c r="F148" s="123"/>
      <c r="G148" s="123"/>
      <c r="H148" s="166" t="s">
        <v>17</v>
      </c>
      <c r="I148" s="167"/>
      <c r="J148" s="168"/>
      <c r="K148" s="197" t="s">
        <v>18</v>
      </c>
      <c r="L148" s="197"/>
      <c r="M148" s="199" t="s">
        <v>101</v>
      </c>
      <c r="N148" s="208" t="s">
        <v>215</v>
      </c>
      <c r="O148" s="208" t="s">
        <v>216</v>
      </c>
      <c r="P148" s="208" t="s">
        <v>218</v>
      </c>
      <c r="Q148" s="81"/>
    </row>
    <row r="149" spans="1:17" ht="84" customHeight="1">
      <c r="A149" s="123"/>
      <c r="B149" s="123"/>
      <c r="C149" s="79" t="s">
        <v>94</v>
      </c>
      <c r="D149" s="79" t="s">
        <v>94</v>
      </c>
      <c r="E149" s="79" t="s">
        <v>94</v>
      </c>
      <c r="F149" s="79" t="s">
        <v>94</v>
      </c>
      <c r="G149" s="79" t="s">
        <v>94</v>
      </c>
      <c r="H149" s="192"/>
      <c r="I149" s="193"/>
      <c r="J149" s="194"/>
      <c r="K149" s="32" t="s">
        <v>244</v>
      </c>
      <c r="L149" s="32" t="s">
        <v>14</v>
      </c>
      <c r="M149" s="197"/>
      <c r="N149" s="209"/>
      <c r="O149" s="209"/>
      <c r="P149" s="209"/>
      <c r="Q149" s="81"/>
    </row>
    <row r="150" spans="1:17" ht="15">
      <c r="A150" s="212">
        <v>1</v>
      </c>
      <c r="B150" s="212"/>
      <c r="C150" s="39">
        <v>2</v>
      </c>
      <c r="D150" s="39">
        <v>3</v>
      </c>
      <c r="E150" s="39">
        <v>4</v>
      </c>
      <c r="F150" s="39">
        <v>5</v>
      </c>
      <c r="G150" s="39">
        <v>6</v>
      </c>
      <c r="H150" s="213">
        <v>7</v>
      </c>
      <c r="I150" s="214"/>
      <c r="J150" s="215"/>
      <c r="K150" s="39">
        <v>8</v>
      </c>
      <c r="L150" s="39">
        <v>9</v>
      </c>
      <c r="M150" s="39">
        <v>10</v>
      </c>
      <c r="N150" s="41">
        <v>11</v>
      </c>
      <c r="O150" s="41">
        <v>12</v>
      </c>
      <c r="P150" s="41">
        <v>13</v>
      </c>
      <c r="Q150" s="81"/>
    </row>
    <row r="151" spans="1:19" ht="57.75" customHeight="1">
      <c r="A151" s="216"/>
      <c r="B151" s="216"/>
      <c r="C151" s="160" t="s">
        <v>225</v>
      </c>
      <c r="D151" s="161"/>
      <c r="E151" s="162"/>
      <c r="F151" s="23"/>
      <c r="G151" s="23"/>
      <c r="H151" s="123" t="s">
        <v>103</v>
      </c>
      <c r="I151" s="123"/>
      <c r="J151" s="123"/>
      <c r="K151" s="26" t="s">
        <v>102</v>
      </c>
      <c r="L151" s="41">
        <v>796</v>
      </c>
      <c r="M151" s="41"/>
      <c r="N151" s="41">
        <v>10</v>
      </c>
      <c r="O151" s="41">
        <f aca="true" t="shared" si="1" ref="O151:P153">N151</f>
        <v>10</v>
      </c>
      <c r="P151" s="41">
        <f t="shared" si="1"/>
        <v>10</v>
      </c>
      <c r="Q151" s="81"/>
      <c r="S151" s="81">
        <f>25*N151</f>
        <v>250</v>
      </c>
    </row>
    <row r="152" spans="1:19" ht="60" customHeight="1">
      <c r="A152" s="216"/>
      <c r="B152" s="216"/>
      <c r="C152" s="160" t="s">
        <v>226</v>
      </c>
      <c r="D152" s="161"/>
      <c r="E152" s="162"/>
      <c r="F152" s="24"/>
      <c r="G152" s="23"/>
      <c r="H152" s="123" t="s">
        <v>103</v>
      </c>
      <c r="I152" s="123"/>
      <c r="J152" s="123"/>
      <c r="K152" s="26" t="s">
        <v>102</v>
      </c>
      <c r="L152" s="41">
        <v>796</v>
      </c>
      <c r="M152" s="41"/>
      <c r="N152" s="41">
        <v>6</v>
      </c>
      <c r="O152" s="41">
        <f t="shared" si="1"/>
        <v>6</v>
      </c>
      <c r="P152" s="41">
        <f t="shared" si="1"/>
        <v>6</v>
      </c>
      <c r="Q152" s="81"/>
      <c r="S152" s="81">
        <f>25*N152</f>
        <v>150</v>
      </c>
    </row>
    <row r="153" spans="1:20" ht="58.5" customHeight="1">
      <c r="A153" s="216"/>
      <c r="B153" s="216"/>
      <c r="C153" s="160" t="s">
        <v>227</v>
      </c>
      <c r="D153" s="161"/>
      <c r="E153" s="162"/>
      <c r="F153" s="24"/>
      <c r="G153" s="23"/>
      <c r="H153" s="123" t="s">
        <v>103</v>
      </c>
      <c r="I153" s="123"/>
      <c r="J153" s="123"/>
      <c r="K153" s="26" t="s">
        <v>102</v>
      </c>
      <c r="L153" s="41">
        <v>796</v>
      </c>
      <c r="M153" s="41"/>
      <c r="N153" s="41">
        <v>3</v>
      </c>
      <c r="O153" s="41">
        <f t="shared" si="1"/>
        <v>3</v>
      </c>
      <c r="P153" s="41">
        <f t="shared" si="1"/>
        <v>3</v>
      </c>
      <c r="Q153" s="81"/>
      <c r="R153" s="95">
        <f>(10*3+SUM(N151:N153)*9)/12</f>
        <v>16.75</v>
      </c>
      <c r="S153" s="81">
        <f>25*N153</f>
        <v>75</v>
      </c>
      <c r="T153" s="36">
        <f>(10*3+SUM(S151:S153)*9)/12</f>
        <v>358.75</v>
      </c>
    </row>
    <row r="154" spans="1:17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  <c r="O154" s="82"/>
      <c r="P154" s="82"/>
      <c r="Q154" s="81"/>
    </row>
    <row r="155" spans="1:17" ht="15">
      <c r="A155" s="210" t="s">
        <v>99</v>
      </c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</row>
    <row r="156" spans="1:17" ht="15">
      <c r="A156" s="81" t="s">
        <v>98</v>
      </c>
      <c r="B156" s="81"/>
      <c r="C156" s="81"/>
      <c r="D156" s="81"/>
      <c r="E156" s="81"/>
      <c r="F156" s="39">
        <v>15</v>
      </c>
      <c r="G156" s="81"/>
      <c r="H156" s="81"/>
      <c r="I156" s="81"/>
      <c r="J156" s="81"/>
      <c r="K156" s="81"/>
      <c r="L156" s="81"/>
      <c r="M156" s="81"/>
      <c r="N156" s="82"/>
      <c r="O156" s="82"/>
      <c r="P156" s="82"/>
      <c r="Q156" s="81"/>
    </row>
    <row r="157" spans="1:17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  <c r="O157" s="82"/>
      <c r="P157" s="82"/>
      <c r="Q157" s="81"/>
    </row>
    <row r="158" spans="1:15" ht="15">
      <c r="A158" s="114" t="s">
        <v>232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7:8" ht="15">
      <c r="G159" s="114" t="s">
        <v>151</v>
      </c>
      <c r="H159" s="114"/>
    </row>
    <row r="160" spans="1:11" ht="15">
      <c r="A160" s="110" t="s">
        <v>89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1:15" ht="1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5" t="s">
        <v>12</v>
      </c>
      <c r="M161" s="115"/>
      <c r="N161" s="116"/>
      <c r="O161" s="175"/>
    </row>
    <row r="162" spans="1:15" ht="30" customHeight="1">
      <c r="A162" s="177" t="s">
        <v>130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15" t="s">
        <v>97</v>
      </c>
      <c r="M162" s="115"/>
      <c r="N162" s="116"/>
      <c r="O162" s="176"/>
    </row>
    <row r="163" spans="1:12" ht="15">
      <c r="A163" s="110" t="s">
        <v>136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1:12" ht="15">
      <c r="A164" s="110" t="s">
        <v>90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1:12" ht="13.5" customHeight="1">
      <c r="A165" s="110" t="s">
        <v>91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5" ht="15" customHeight="1">
      <c r="A167" s="111" t="s">
        <v>21</v>
      </c>
      <c r="B167" s="111"/>
      <c r="C167" s="185" t="s">
        <v>92</v>
      </c>
      <c r="D167" s="186"/>
      <c r="E167" s="187"/>
      <c r="F167" s="111" t="s">
        <v>93</v>
      </c>
      <c r="G167" s="111"/>
      <c r="H167" s="169" t="s">
        <v>100</v>
      </c>
      <c r="I167" s="170"/>
      <c r="J167" s="170"/>
      <c r="K167" s="170"/>
      <c r="L167" s="171"/>
      <c r="M167" s="111" t="s">
        <v>96</v>
      </c>
      <c r="N167" s="111"/>
      <c r="O167" s="111"/>
    </row>
    <row r="168" spans="1:15" ht="47.25" customHeight="1">
      <c r="A168" s="111"/>
      <c r="B168" s="111"/>
      <c r="C168" s="188"/>
      <c r="D168" s="189"/>
      <c r="E168" s="190"/>
      <c r="F168" s="111"/>
      <c r="G168" s="111"/>
      <c r="H168" s="178" t="s">
        <v>17</v>
      </c>
      <c r="I168" s="179"/>
      <c r="J168" s="180"/>
      <c r="K168" s="172" t="s">
        <v>18</v>
      </c>
      <c r="L168" s="172"/>
      <c r="M168" s="153" t="s">
        <v>215</v>
      </c>
      <c r="N168" s="153" t="s">
        <v>216</v>
      </c>
      <c r="O168" s="153" t="s">
        <v>218</v>
      </c>
    </row>
    <row r="169" spans="1:15" ht="45.75">
      <c r="A169" s="111"/>
      <c r="B169" s="111"/>
      <c r="C169" s="5" t="s">
        <v>94</v>
      </c>
      <c r="D169" s="5" t="s">
        <v>94</v>
      </c>
      <c r="E169" s="5" t="s">
        <v>94</v>
      </c>
      <c r="F169" s="5" t="s">
        <v>94</v>
      </c>
      <c r="G169" s="5" t="s">
        <v>94</v>
      </c>
      <c r="H169" s="181"/>
      <c r="I169" s="182"/>
      <c r="J169" s="183"/>
      <c r="K169" s="32" t="s">
        <v>244</v>
      </c>
      <c r="L169" s="32" t="s">
        <v>14</v>
      </c>
      <c r="M169" s="154"/>
      <c r="N169" s="154"/>
      <c r="O169" s="154"/>
    </row>
    <row r="170" spans="1:17" ht="13.5" customHeight="1">
      <c r="A170" s="119">
        <v>1</v>
      </c>
      <c r="B170" s="119"/>
      <c r="C170" s="40">
        <v>2</v>
      </c>
      <c r="D170" s="40">
        <v>3</v>
      </c>
      <c r="E170" s="40">
        <v>4</v>
      </c>
      <c r="F170" s="40">
        <v>5</v>
      </c>
      <c r="G170" s="40">
        <v>6</v>
      </c>
      <c r="H170" s="163">
        <v>7</v>
      </c>
      <c r="I170" s="164"/>
      <c r="J170" s="165"/>
      <c r="K170" s="40">
        <v>8</v>
      </c>
      <c r="L170" s="40">
        <v>9</v>
      </c>
      <c r="M170" s="40">
        <v>10</v>
      </c>
      <c r="N170" s="49">
        <v>11</v>
      </c>
      <c r="O170" s="49">
        <v>12</v>
      </c>
      <c r="P170" s="54"/>
      <c r="Q170" s="37"/>
    </row>
    <row r="171" spans="1:20" ht="72" customHeight="1">
      <c r="A171" s="124"/>
      <c r="B171" s="124"/>
      <c r="C171" s="160" t="s">
        <v>130</v>
      </c>
      <c r="D171" s="161"/>
      <c r="E171" s="162"/>
      <c r="F171" s="24"/>
      <c r="G171" s="23"/>
      <c r="H171" s="160" t="s">
        <v>148</v>
      </c>
      <c r="I171" s="162"/>
      <c r="J171" s="57"/>
      <c r="K171" s="18" t="s">
        <v>150</v>
      </c>
      <c r="L171" s="41">
        <v>642</v>
      </c>
      <c r="M171" s="41">
        <v>0</v>
      </c>
      <c r="N171" s="41">
        <v>0</v>
      </c>
      <c r="O171" s="41">
        <v>0</v>
      </c>
      <c r="P171" s="54"/>
      <c r="Q171" s="37"/>
      <c r="T171" s="76" t="s">
        <v>233</v>
      </c>
    </row>
    <row r="172" spans="1:17" ht="15">
      <c r="A172" s="60"/>
      <c r="B172" s="60"/>
      <c r="C172" s="4"/>
      <c r="D172" s="4"/>
      <c r="E172" s="4"/>
      <c r="F172" s="31"/>
      <c r="G172" s="4"/>
      <c r="H172" s="55"/>
      <c r="I172" s="55"/>
      <c r="K172" s="7"/>
      <c r="L172" s="50"/>
      <c r="M172" s="50"/>
      <c r="N172" s="50"/>
      <c r="O172" s="50"/>
      <c r="P172" s="58"/>
      <c r="Q172" s="59"/>
    </row>
    <row r="173" spans="1:17" ht="15">
      <c r="A173" s="191" t="s">
        <v>248</v>
      </c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</row>
    <row r="174" spans="1:7" ht="15">
      <c r="A174" s="47" t="s">
        <v>249</v>
      </c>
      <c r="B174" s="47"/>
      <c r="C174" s="47"/>
      <c r="D174" s="47"/>
      <c r="E174" s="47"/>
      <c r="G174" s="40">
        <v>5</v>
      </c>
    </row>
    <row r="176" spans="1:17" ht="13.5" customHeight="1">
      <c r="A176" s="211" t="s">
        <v>95</v>
      </c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81"/>
      <c r="N176" s="82"/>
      <c r="O176" s="82"/>
      <c r="P176" s="82"/>
      <c r="Q176" s="81"/>
    </row>
    <row r="177" spans="1:17" ht="17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  <c r="O177" s="82"/>
      <c r="P177" s="82"/>
      <c r="Q177" s="81"/>
    </row>
    <row r="178" spans="1:17" ht="15" customHeight="1">
      <c r="A178" s="123" t="s">
        <v>21</v>
      </c>
      <c r="B178" s="123"/>
      <c r="C178" s="200" t="s">
        <v>92</v>
      </c>
      <c r="D178" s="201"/>
      <c r="E178" s="202"/>
      <c r="F178" s="123" t="s">
        <v>93</v>
      </c>
      <c r="G178" s="123"/>
      <c r="H178" s="160" t="s">
        <v>213</v>
      </c>
      <c r="I178" s="161"/>
      <c r="J178" s="161"/>
      <c r="K178" s="161"/>
      <c r="L178" s="161"/>
      <c r="M178" s="162"/>
      <c r="N178" s="198" t="s">
        <v>212</v>
      </c>
      <c r="O178" s="198"/>
      <c r="P178" s="198"/>
      <c r="Q178" s="81"/>
    </row>
    <row r="179" spans="1:17" ht="62.25" customHeight="1">
      <c r="A179" s="123"/>
      <c r="B179" s="123"/>
      <c r="C179" s="203"/>
      <c r="D179" s="204"/>
      <c r="E179" s="205"/>
      <c r="F179" s="123"/>
      <c r="G179" s="123"/>
      <c r="H179" s="166" t="s">
        <v>17</v>
      </c>
      <c r="I179" s="167"/>
      <c r="J179" s="168"/>
      <c r="K179" s="197" t="s">
        <v>18</v>
      </c>
      <c r="L179" s="197"/>
      <c r="M179" s="199" t="s">
        <v>101</v>
      </c>
      <c r="N179" s="208" t="s">
        <v>215</v>
      </c>
      <c r="O179" s="208" t="s">
        <v>216</v>
      </c>
      <c r="P179" s="208" t="s">
        <v>218</v>
      </c>
      <c r="Q179" s="81"/>
    </row>
    <row r="180" spans="1:17" ht="84" customHeight="1">
      <c r="A180" s="123"/>
      <c r="B180" s="123"/>
      <c r="C180" s="79" t="s">
        <v>94</v>
      </c>
      <c r="D180" s="79" t="s">
        <v>94</v>
      </c>
      <c r="E180" s="79" t="s">
        <v>94</v>
      </c>
      <c r="F180" s="79" t="s">
        <v>94</v>
      </c>
      <c r="G180" s="79" t="s">
        <v>94</v>
      </c>
      <c r="H180" s="192"/>
      <c r="I180" s="193"/>
      <c r="J180" s="194"/>
      <c r="K180" s="32" t="s">
        <v>244</v>
      </c>
      <c r="L180" s="32" t="s">
        <v>14</v>
      </c>
      <c r="M180" s="197"/>
      <c r="N180" s="209"/>
      <c r="O180" s="209"/>
      <c r="P180" s="209"/>
      <c r="Q180" s="81"/>
    </row>
    <row r="181" spans="1:17" ht="15">
      <c r="A181" s="212">
        <v>1</v>
      </c>
      <c r="B181" s="212"/>
      <c r="C181" s="39">
        <v>2</v>
      </c>
      <c r="D181" s="39">
        <v>3</v>
      </c>
      <c r="E181" s="39">
        <v>4</v>
      </c>
      <c r="F181" s="39">
        <v>5</v>
      </c>
      <c r="G181" s="39">
        <v>6</v>
      </c>
      <c r="H181" s="213">
        <v>7</v>
      </c>
      <c r="I181" s="214"/>
      <c r="J181" s="215"/>
      <c r="K181" s="39">
        <v>8</v>
      </c>
      <c r="L181" s="39">
        <v>9</v>
      </c>
      <c r="M181" s="39">
        <v>10</v>
      </c>
      <c r="N181" s="41">
        <v>11</v>
      </c>
      <c r="O181" s="41">
        <v>12</v>
      </c>
      <c r="P181" s="41">
        <v>13</v>
      </c>
      <c r="Q181" s="81"/>
    </row>
    <row r="182" spans="1:17" ht="50.25" customHeight="1">
      <c r="A182" s="216"/>
      <c r="B182" s="216"/>
      <c r="C182" s="160" t="s">
        <v>130</v>
      </c>
      <c r="D182" s="161"/>
      <c r="E182" s="162"/>
      <c r="F182" s="23"/>
      <c r="G182" s="23"/>
      <c r="H182" s="160" t="s">
        <v>250</v>
      </c>
      <c r="I182" s="161"/>
      <c r="J182" s="162"/>
      <c r="K182" s="26" t="s">
        <v>149</v>
      </c>
      <c r="L182" s="41">
        <v>642</v>
      </c>
      <c r="M182" s="41"/>
      <c r="N182" s="41"/>
      <c r="O182" s="41"/>
      <c r="P182" s="41"/>
      <c r="Q182" s="81"/>
    </row>
    <row r="183" spans="1:17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  <c r="O183" s="82"/>
      <c r="P183" s="82"/>
      <c r="Q183" s="81"/>
    </row>
    <row r="184" spans="1:17" ht="15">
      <c r="A184" s="210" t="s">
        <v>248</v>
      </c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</row>
    <row r="185" spans="1:17" ht="15">
      <c r="A185" s="81" t="s">
        <v>251</v>
      </c>
      <c r="B185" s="81"/>
      <c r="C185" s="81"/>
      <c r="D185" s="81"/>
      <c r="E185" s="81"/>
      <c r="G185" s="39">
        <v>15</v>
      </c>
      <c r="H185" s="81"/>
      <c r="I185" s="81"/>
      <c r="J185" s="81"/>
      <c r="K185" s="81"/>
      <c r="L185" s="81"/>
      <c r="M185" s="81"/>
      <c r="N185" s="82"/>
      <c r="O185" s="82"/>
      <c r="P185" s="82"/>
      <c r="Q185" s="81"/>
    </row>
  </sheetData>
  <sheetProtection/>
  <mergeCells count="316">
    <mergeCell ref="T18:T19"/>
    <mergeCell ref="N23:N24"/>
    <mergeCell ref="T20:T21"/>
    <mergeCell ref="L23:L24"/>
    <mergeCell ref="M23:M24"/>
    <mergeCell ref="D23:D24"/>
    <mergeCell ref="E23:E24"/>
    <mergeCell ref="F23:F24"/>
    <mergeCell ref="G23:G24"/>
    <mergeCell ref="H23:J24"/>
    <mergeCell ref="K23:K24"/>
    <mergeCell ref="N80:N81"/>
    <mergeCell ref="O80:O81"/>
    <mergeCell ref="P80:P81"/>
    <mergeCell ref="H119:J119"/>
    <mergeCell ref="C119:E119"/>
    <mergeCell ref="N49:N50"/>
    <mergeCell ref="O49:O50"/>
    <mergeCell ref="P49:P50"/>
    <mergeCell ref="N68:N69"/>
    <mergeCell ref="A119:B119"/>
    <mergeCell ref="P114:P115"/>
    <mergeCell ref="F113:G114"/>
    <mergeCell ref="H113:M113"/>
    <mergeCell ref="N113:P113"/>
    <mergeCell ref="P179:P180"/>
    <mergeCell ref="N148:N149"/>
    <mergeCell ref="O148:O149"/>
    <mergeCell ref="P148:P149"/>
    <mergeCell ref="N135:N136"/>
    <mergeCell ref="M168:M169"/>
    <mergeCell ref="N168:N169"/>
    <mergeCell ref="O168:O169"/>
    <mergeCell ref="M100:M101"/>
    <mergeCell ref="N100:N101"/>
    <mergeCell ref="O100:O101"/>
    <mergeCell ref="N114:N115"/>
    <mergeCell ref="O114:O115"/>
    <mergeCell ref="M134:O134"/>
    <mergeCell ref="M114:M115"/>
    <mergeCell ref="N11:N12"/>
    <mergeCell ref="O11:O12"/>
    <mergeCell ref="N20:N21"/>
    <mergeCell ref="O20:O21"/>
    <mergeCell ref="P20:P21"/>
    <mergeCell ref="A15:Q15"/>
    <mergeCell ref="H19:M19"/>
    <mergeCell ref="H20:J21"/>
    <mergeCell ref="K20:L20"/>
    <mergeCell ref="M20:M21"/>
    <mergeCell ref="C23:C24"/>
    <mergeCell ref="A23:B24"/>
    <mergeCell ref="O38:O39"/>
    <mergeCell ref="A155:Q155"/>
    <mergeCell ref="A106:B106"/>
    <mergeCell ref="C106:E106"/>
    <mergeCell ref="H106:J106"/>
    <mergeCell ref="A150:B150"/>
    <mergeCell ref="H150:J150"/>
    <mergeCell ref="A151:B151"/>
    <mergeCell ref="A147:B149"/>
    <mergeCell ref="C147:E148"/>
    <mergeCell ref="F147:G148"/>
    <mergeCell ref="M148:M149"/>
    <mergeCell ref="A139:B139"/>
    <mergeCell ref="C139:E139"/>
    <mergeCell ref="H140:J140"/>
    <mergeCell ref="A153:B153"/>
    <mergeCell ref="C153:E153"/>
    <mergeCell ref="H153:J153"/>
    <mergeCell ref="H139:J139"/>
    <mergeCell ref="A140:B140"/>
    <mergeCell ref="C140:E140"/>
    <mergeCell ref="C151:E151"/>
    <mergeCell ref="H151:J151"/>
    <mergeCell ref="A152:B152"/>
    <mergeCell ref="C152:E152"/>
    <mergeCell ref="H152:J152"/>
    <mergeCell ref="A142:Q142"/>
    <mergeCell ref="A145:L145"/>
    <mergeCell ref="A138:B138"/>
    <mergeCell ref="C138:E138"/>
    <mergeCell ref="H138:J138"/>
    <mergeCell ref="H147:M147"/>
    <mergeCell ref="N147:P147"/>
    <mergeCell ref="H148:J149"/>
    <mergeCell ref="K148:L148"/>
    <mergeCell ref="H135:J136"/>
    <mergeCell ref="K135:L135"/>
    <mergeCell ref="A137:B137"/>
    <mergeCell ref="H137:J137"/>
    <mergeCell ref="M135:M136"/>
    <mergeCell ref="O135:O136"/>
    <mergeCell ref="A134:B136"/>
    <mergeCell ref="C134:E135"/>
    <mergeCell ref="F134:G135"/>
    <mergeCell ref="H134:L134"/>
    <mergeCell ref="A131:L131"/>
    <mergeCell ref="A132:L132"/>
    <mergeCell ref="A122:Q122"/>
    <mergeCell ref="A125:O125"/>
    <mergeCell ref="G126:H126"/>
    <mergeCell ref="A127:K128"/>
    <mergeCell ref="O128:O129"/>
    <mergeCell ref="A129:K129"/>
    <mergeCell ref="L129:N129"/>
    <mergeCell ref="L128:N128"/>
    <mergeCell ref="H117:J117"/>
    <mergeCell ref="A120:B120"/>
    <mergeCell ref="C120:E120"/>
    <mergeCell ref="H120:J120"/>
    <mergeCell ref="A130:L130"/>
    <mergeCell ref="A111:L111"/>
    <mergeCell ref="A113:B115"/>
    <mergeCell ref="A116:B116"/>
    <mergeCell ref="H116:J116"/>
    <mergeCell ref="C113:E114"/>
    <mergeCell ref="H114:J115"/>
    <mergeCell ref="K114:L114"/>
    <mergeCell ref="K100:L100"/>
    <mergeCell ref="A108:Q108"/>
    <mergeCell ref="C104:E104"/>
    <mergeCell ref="H104:J104"/>
    <mergeCell ref="A103:B103"/>
    <mergeCell ref="C103:E103"/>
    <mergeCell ref="A105:B105"/>
    <mergeCell ref="C105:E105"/>
    <mergeCell ref="A104:B104"/>
    <mergeCell ref="H100:J101"/>
    <mergeCell ref="L93:N93"/>
    <mergeCell ref="O93:O94"/>
    <mergeCell ref="A94:K94"/>
    <mergeCell ref="L94:N94"/>
    <mergeCell ref="A97:L97"/>
    <mergeCell ref="A95:L95"/>
    <mergeCell ref="M99:O99"/>
    <mergeCell ref="A99:B101"/>
    <mergeCell ref="C99:E100"/>
    <mergeCell ref="F99:G100"/>
    <mergeCell ref="H99:L99"/>
    <mergeCell ref="A90:O90"/>
    <mergeCell ref="G91:H91"/>
    <mergeCell ref="A92:K93"/>
    <mergeCell ref="A181:B181"/>
    <mergeCell ref="H181:J181"/>
    <mergeCell ref="A182:B182"/>
    <mergeCell ref="C182:E182"/>
    <mergeCell ref="H182:J182"/>
    <mergeCell ref="M179:M180"/>
    <mergeCell ref="M167:O167"/>
    <mergeCell ref="H168:J169"/>
    <mergeCell ref="K168:L168"/>
    <mergeCell ref="A184:Q184"/>
    <mergeCell ref="A173:Q173"/>
    <mergeCell ref="A176:L176"/>
    <mergeCell ref="A178:B180"/>
    <mergeCell ref="C178:E179"/>
    <mergeCell ref="F178:G179"/>
    <mergeCell ref="H178:M178"/>
    <mergeCell ref="N178:P178"/>
    <mergeCell ref="H179:J180"/>
    <mergeCell ref="K179:L179"/>
    <mergeCell ref="A170:B170"/>
    <mergeCell ref="H170:J170"/>
    <mergeCell ref="A171:B171"/>
    <mergeCell ref="C171:E171"/>
    <mergeCell ref="H171:I171"/>
    <mergeCell ref="N179:N180"/>
    <mergeCell ref="O179:O180"/>
    <mergeCell ref="A163:L163"/>
    <mergeCell ref="A164:L164"/>
    <mergeCell ref="A165:L165"/>
    <mergeCell ref="A167:B169"/>
    <mergeCell ref="C167:E168"/>
    <mergeCell ref="F167:G168"/>
    <mergeCell ref="H167:L167"/>
    <mergeCell ref="A158:O158"/>
    <mergeCell ref="G159:H159"/>
    <mergeCell ref="A160:K161"/>
    <mergeCell ref="L161:N161"/>
    <mergeCell ref="O161:O162"/>
    <mergeCell ref="A162:K162"/>
    <mergeCell ref="L162:N162"/>
    <mergeCell ref="A1:O1"/>
    <mergeCell ref="G2:H2"/>
    <mergeCell ref="A3:K4"/>
    <mergeCell ref="L4:N4"/>
    <mergeCell ref="O4:O5"/>
    <mergeCell ref="A5:K5"/>
    <mergeCell ref="L5:N5"/>
    <mergeCell ref="H13:J13"/>
    <mergeCell ref="H10:L10"/>
    <mergeCell ref="M11:M12"/>
    <mergeCell ref="A6:L6"/>
    <mergeCell ref="A7:L7"/>
    <mergeCell ref="A8:L8"/>
    <mergeCell ref="A10:B12"/>
    <mergeCell ref="C10:E11"/>
    <mergeCell ref="F10:G11"/>
    <mergeCell ref="A17:L17"/>
    <mergeCell ref="A19:B21"/>
    <mergeCell ref="C19:E20"/>
    <mergeCell ref="F19:G20"/>
    <mergeCell ref="M10:O10"/>
    <mergeCell ref="H11:J12"/>
    <mergeCell ref="K11:L11"/>
    <mergeCell ref="A14:B14"/>
    <mergeCell ref="H14:J14"/>
    <mergeCell ref="A13:B13"/>
    <mergeCell ref="N19:P19"/>
    <mergeCell ref="A22:B22"/>
    <mergeCell ref="H22:J22"/>
    <mergeCell ref="C53:E53"/>
    <mergeCell ref="H53:J53"/>
    <mergeCell ref="H42:J42"/>
    <mergeCell ref="C48:E49"/>
    <mergeCell ref="A52:B52"/>
    <mergeCell ref="F48:G49"/>
    <mergeCell ref="H48:M48"/>
    <mergeCell ref="A26:Q26"/>
    <mergeCell ref="A64:L64"/>
    <mergeCell ref="A65:L65"/>
    <mergeCell ref="C67:E68"/>
    <mergeCell ref="F67:G68"/>
    <mergeCell ref="H52:J52"/>
    <mergeCell ref="A42:B42"/>
    <mergeCell ref="C42:E42"/>
    <mergeCell ref="M49:M50"/>
    <mergeCell ref="A53:B53"/>
    <mergeCell ref="N48:P48"/>
    <mergeCell ref="A51:B51"/>
    <mergeCell ref="H51:J51"/>
    <mergeCell ref="M67:O67"/>
    <mergeCell ref="C52:E52"/>
    <mergeCell ref="A55:Q55"/>
    <mergeCell ref="A48:B50"/>
    <mergeCell ref="A58:O58"/>
    <mergeCell ref="G59:H59"/>
    <mergeCell ref="A60:K61"/>
    <mergeCell ref="A41:B41"/>
    <mergeCell ref="C41:E41"/>
    <mergeCell ref="H41:J41"/>
    <mergeCell ref="A82:B82"/>
    <mergeCell ref="H82:J82"/>
    <mergeCell ref="H68:J69"/>
    <mergeCell ref="A46:L46"/>
    <mergeCell ref="K49:L49"/>
    <mergeCell ref="H38:J39"/>
    <mergeCell ref="K38:L38"/>
    <mergeCell ref="M38:M39"/>
    <mergeCell ref="N38:N39"/>
    <mergeCell ref="M37:O37"/>
    <mergeCell ref="A40:B40"/>
    <mergeCell ref="H40:J40"/>
    <mergeCell ref="A28:O28"/>
    <mergeCell ref="G29:H29"/>
    <mergeCell ref="A30:K31"/>
    <mergeCell ref="L31:N31"/>
    <mergeCell ref="O31:O32"/>
    <mergeCell ref="A32:K32"/>
    <mergeCell ref="L32:N32"/>
    <mergeCell ref="A33:L33"/>
    <mergeCell ref="A34:L34"/>
    <mergeCell ref="A35:L35"/>
    <mergeCell ref="A37:B39"/>
    <mergeCell ref="C37:E38"/>
    <mergeCell ref="A67:B69"/>
    <mergeCell ref="A44:Q44"/>
    <mergeCell ref="H49:J50"/>
    <mergeCell ref="F37:G38"/>
    <mergeCell ref="H37:L37"/>
    <mergeCell ref="A70:B70"/>
    <mergeCell ref="H70:J70"/>
    <mergeCell ref="A74:Q74"/>
    <mergeCell ref="C71:E71"/>
    <mergeCell ref="N79:P79"/>
    <mergeCell ref="A72:B72"/>
    <mergeCell ref="C72:E72"/>
    <mergeCell ref="H72:J72"/>
    <mergeCell ref="H80:J81"/>
    <mergeCell ref="K80:L80"/>
    <mergeCell ref="M80:M81"/>
    <mergeCell ref="A71:B71"/>
    <mergeCell ref="A79:B81"/>
    <mergeCell ref="C79:E80"/>
    <mergeCell ref="F79:G80"/>
    <mergeCell ref="A77:L77"/>
    <mergeCell ref="H79:M79"/>
    <mergeCell ref="H71:J71"/>
    <mergeCell ref="A83:B83"/>
    <mergeCell ref="C83:E83"/>
    <mergeCell ref="H83:J83"/>
    <mergeCell ref="A86:Q86"/>
    <mergeCell ref="A84:B84"/>
    <mergeCell ref="C84:E84"/>
    <mergeCell ref="H84:J84"/>
    <mergeCell ref="H67:L67"/>
    <mergeCell ref="O68:O69"/>
    <mergeCell ref="K68:L68"/>
    <mergeCell ref="S19:S20"/>
    <mergeCell ref="O61:O62"/>
    <mergeCell ref="A62:K62"/>
    <mergeCell ref="L62:N62"/>
    <mergeCell ref="A63:L63"/>
    <mergeCell ref="L61:N61"/>
    <mergeCell ref="M68:M69"/>
    <mergeCell ref="A118:B118"/>
    <mergeCell ref="C118:E118"/>
    <mergeCell ref="H118:J118"/>
    <mergeCell ref="A117:B117"/>
    <mergeCell ref="C117:E117"/>
    <mergeCell ref="A96:L96"/>
    <mergeCell ref="A102:B102"/>
    <mergeCell ref="H102:J102"/>
    <mergeCell ref="H105:J105"/>
    <mergeCell ref="H103:J103"/>
  </mergeCells>
  <printOptions horizontalCentered="1"/>
  <pageMargins left="0.7480314960629921" right="0.7480314960629921" top="1.1811023622047245" bottom="0.984251968503937" header="0.5118110236220472" footer="0.31496062992125984"/>
  <pageSetup firstPageNumber="30" useFirstPageNumber="1" horizontalDpi="600" verticalDpi="600" orientation="landscape" paperSize="9" scale="71" r:id="rId2"/>
  <headerFooter scaleWithDoc="0" alignWithMargins="0">
    <oddHeader>&amp;R&amp;G</oddHeader>
    <oddFooter>&amp;C&amp;"Times New Roman,обычный"&amp;12&amp;P</oddFooter>
  </headerFooter>
  <rowBreaks count="11" manualBreakCount="11">
    <brk id="16" max="16" man="1"/>
    <brk id="27" max="16" man="1"/>
    <brk id="45" max="16" man="1"/>
    <brk id="57" max="16" man="1"/>
    <brk id="76" max="16" man="1"/>
    <brk id="88" max="16" man="1"/>
    <brk id="109" max="16" man="1"/>
    <brk id="124" max="16" man="1"/>
    <brk id="144" max="16" man="1"/>
    <brk id="157" max="16" man="1"/>
    <brk id="175" max="16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7" zoomScaleSheetLayoutView="87" zoomScalePageLayoutView="0" workbookViewId="0" topLeftCell="A1">
      <selection activeCell="A9" sqref="A9:O9"/>
    </sheetView>
  </sheetViews>
  <sheetFormatPr defaultColWidth="9.140625" defaultRowHeight="15"/>
  <cols>
    <col min="1" max="16384" width="9.140625" style="1" customWidth="1"/>
  </cols>
  <sheetData>
    <row r="1" spans="1:15" ht="15">
      <c r="A1" s="36"/>
      <c r="B1" s="232" t="s">
        <v>54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36"/>
    </row>
    <row r="2" spans="1:15" ht="6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233" t="s">
        <v>55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5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7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233" t="s">
        <v>57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5">
      <c r="A7" s="110" t="s">
        <v>58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2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5">
      <c r="A9" s="233" t="s">
        <v>59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7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9.25" customHeight="1">
      <c r="A11" s="119" t="s">
        <v>60</v>
      </c>
      <c r="B11" s="119"/>
      <c r="C11" s="119"/>
      <c r="D11" s="119" t="s">
        <v>61</v>
      </c>
      <c r="E11" s="119"/>
      <c r="F11" s="119"/>
      <c r="G11" s="235" t="s">
        <v>62</v>
      </c>
      <c r="H11" s="236"/>
      <c r="I11" s="236"/>
      <c r="J11" s="236"/>
      <c r="K11" s="236"/>
      <c r="L11" s="236"/>
      <c r="M11" s="236"/>
      <c r="N11" s="236"/>
      <c r="O11" s="237"/>
    </row>
    <row r="12" spans="1:15" ht="15">
      <c r="A12" s="119">
        <v>1</v>
      </c>
      <c r="B12" s="119"/>
      <c r="C12" s="119"/>
      <c r="D12" s="119">
        <v>2</v>
      </c>
      <c r="E12" s="119"/>
      <c r="F12" s="119"/>
      <c r="G12" s="119">
        <v>3</v>
      </c>
      <c r="H12" s="119"/>
      <c r="I12" s="119"/>
      <c r="J12" s="119"/>
      <c r="K12" s="119"/>
      <c r="L12" s="119"/>
      <c r="M12" s="119"/>
      <c r="N12" s="119"/>
      <c r="O12" s="119"/>
    </row>
    <row r="13" spans="1:15" ht="36.75" customHeight="1">
      <c r="A13" s="212" t="s">
        <v>63</v>
      </c>
      <c r="B13" s="212"/>
      <c r="C13" s="212"/>
      <c r="D13" s="212" t="s">
        <v>64</v>
      </c>
      <c r="E13" s="212"/>
      <c r="F13" s="212"/>
      <c r="G13" s="235" t="s">
        <v>65</v>
      </c>
      <c r="H13" s="236"/>
      <c r="I13" s="236"/>
      <c r="J13" s="236"/>
      <c r="K13" s="236"/>
      <c r="L13" s="236"/>
      <c r="M13" s="236"/>
      <c r="N13" s="236"/>
      <c r="O13" s="237"/>
    </row>
    <row r="14" spans="1:15" ht="36" customHeight="1">
      <c r="A14" s="212" t="s">
        <v>63</v>
      </c>
      <c r="B14" s="212"/>
      <c r="C14" s="212"/>
      <c r="D14" s="212" t="s">
        <v>64</v>
      </c>
      <c r="E14" s="212"/>
      <c r="F14" s="212"/>
      <c r="G14" s="238" t="s">
        <v>85</v>
      </c>
      <c r="H14" s="238"/>
      <c r="I14" s="238"/>
      <c r="J14" s="238"/>
      <c r="K14" s="238"/>
      <c r="L14" s="238"/>
      <c r="M14" s="238"/>
      <c r="N14" s="238"/>
      <c r="O14" s="238"/>
    </row>
    <row r="15" spans="1:15" ht="48" customHeight="1">
      <c r="A15" s="212" t="s">
        <v>66</v>
      </c>
      <c r="B15" s="212"/>
      <c r="C15" s="212"/>
      <c r="D15" s="235" t="s">
        <v>67</v>
      </c>
      <c r="E15" s="236"/>
      <c r="F15" s="237"/>
      <c r="G15" s="238" t="s">
        <v>85</v>
      </c>
      <c r="H15" s="238"/>
      <c r="I15" s="238"/>
      <c r="J15" s="238"/>
      <c r="K15" s="238"/>
      <c r="L15" s="238"/>
      <c r="M15" s="238"/>
      <c r="N15" s="238"/>
      <c r="O15" s="238"/>
    </row>
    <row r="16" spans="1:15" ht="10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233" t="s">
        <v>68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</row>
    <row r="18" spans="1:15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39" t="s">
        <v>70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</row>
    <row r="20" spans="1:15" ht="5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233" t="s">
        <v>69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</row>
    <row r="22" spans="1:15" ht="30.75" customHeight="1">
      <c r="A22" s="136" t="s">
        <v>86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5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233" t="s">
        <v>71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</row>
    <row r="25" spans="1:15" ht="30" customHeight="1">
      <c r="A25" s="234" t="s">
        <v>72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8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>
      <c r="A27" s="233" t="s">
        <v>162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</row>
  </sheetData>
  <sheetProtection/>
  <mergeCells count="29">
    <mergeCell ref="A14:C14"/>
    <mergeCell ref="D14:F14"/>
    <mergeCell ref="G14:O14"/>
    <mergeCell ref="A27:O27"/>
    <mergeCell ref="A15:C15"/>
    <mergeCell ref="D15:F15"/>
    <mergeCell ref="G15:O15"/>
    <mergeCell ref="A17:O17"/>
    <mergeCell ref="A19:O19"/>
    <mergeCell ref="A21:O21"/>
    <mergeCell ref="A22:O22"/>
    <mergeCell ref="A24:O24"/>
    <mergeCell ref="A25:O25"/>
    <mergeCell ref="A11:C11"/>
    <mergeCell ref="D11:F11"/>
    <mergeCell ref="G11:O11"/>
    <mergeCell ref="A13:C13"/>
    <mergeCell ref="D13:F13"/>
    <mergeCell ref="G13:O13"/>
    <mergeCell ref="A12:C12"/>
    <mergeCell ref="B1:N1"/>
    <mergeCell ref="A3:O3"/>
    <mergeCell ref="A4:O4"/>
    <mergeCell ref="A6:O6"/>
    <mergeCell ref="D12:F12"/>
    <mergeCell ref="G12:O12"/>
    <mergeCell ref="A8:O8"/>
    <mergeCell ref="A7:O7"/>
    <mergeCell ref="A9:O9"/>
  </mergeCells>
  <printOptions/>
  <pageMargins left="0.2362204724409449" right="0.2362204724409449" top="1.1811023622047245" bottom="0.7480314960629921" header="0.31496062992125984" footer="0.31496062992125984"/>
  <pageSetup firstPageNumber="40" useFirstPageNumber="1" orientation="landscape" paperSize="9" r:id="rId2"/>
  <headerFooter scaleWithDoc="0">
    <oddHeader>&amp;R&amp;G</oddHeader>
    <oddFooter>&amp;C&amp;"Times New Roman,обычный"&amp;12&amp;P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alinserghome</dc:creator>
  <cp:keywords/>
  <dc:description/>
  <cp:lastModifiedBy>Михалченкова</cp:lastModifiedBy>
  <cp:lastPrinted>2018-12-19T09:04:13Z</cp:lastPrinted>
  <dcterms:created xsi:type="dcterms:W3CDTF">2015-12-23T21:30:08Z</dcterms:created>
  <dcterms:modified xsi:type="dcterms:W3CDTF">2018-12-19T09:04:16Z</dcterms:modified>
  <cp:category/>
  <cp:version/>
  <cp:contentType/>
  <cp:contentStatus/>
</cp:coreProperties>
</file>